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5" yWindow="-45" windowWidth="25440" windowHeight="12075" tabRatio="902"/>
  </bookViews>
  <sheets>
    <sheet name="REKAPITULACIJA" sheetId="11" r:id="rId1"/>
    <sheet name="Izgradnja prepusta 1" sheetId="1" r:id="rId2"/>
    <sheet name="Izgradnja prepusta 2" sheetId="2" r:id="rId3"/>
    <sheet name="Izgradnja pločnika Vojsko" sheetId="3" r:id="rId4"/>
    <sheet name="Obnova ceste Kočar" sheetId="4" r:id="rId5"/>
    <sheet name="Izgradnja pločnika Selo" sheetId="5" r:id="rId6"/>
    <sheet name="Ureditev pločnika ob LC 462021" sheetId="6" r:id="rId7"/>
    <sheet name="Ureditev razširitve Selo" sheetId="7" r:id="rId8"/>
    <sheet name="Ureditev avtobusnih postajališč" sheetId="8" r:id="rId9"/>
    <sheet name="Cestna razsvetljava Dobruša" sheetId="10" r:id="rId10"/>
  </sheets>
  <calcPr calcId="145621"/>
</workbook>
</file>

<file path=xl/calcChain.xml><?xml version="1.0" encoding="utf-8"?>
<calcChain xmlns="http://schemas.openxmlformats.org/spreadsheetml/2006/main">
  <c r="F18" i="8" l="1"/>
  <c r="F16" i="8"/>
  <c r="F6" i="8"/>
  <c r="F17" i="8"/>
  <c r="F15" i="8"/>
  <c r="F14" i="8"/>
  <c r="E23" i="5"/>
  <c r="E25" i="3"/>
  <c r="E21" i="2"/>
  <c r="F20" i="2"/>
  <c r="E22" i="1"/>
  <c r="F21" i="1"/>
  <c r="E25" i="4"/>
  <c r="F24" i="4"/>
  <c r="F23" i="4"/>
  <c r="F22" i="5"/>
  <c r="F21" i="5"/>
  <c r="F27" i="8" l="1"/>
  <c r="F26" i="8"/>
  <c r="F25" i="8"/>
  <c r="F24" i="8"/>
  <c r="F23" i="8"/>
  <c r="F28" i="8" l="1"/>
  <c r="F7" i="10" l="1"/>
  <c r="F6" i="10"/>
  <c r="F5" i="10"/>
  <c r="F4" i="10"/>
  <c r="F3" i="10"/>
  <c r="F13" i="8"/>
  <c r="F7" i="8"/>
  <c r="F12" i="8"/>
  <c r="F10" i="8"/>
  <c r="F9" i="8"/>
  <c r="F8" i="8"/>
  <c r="D20" i="7"/>
  <c r="F20" i="7" s="1"/>
  <c r="D19" i="7"/>
  <c r="F19" i="7" s="1"/>
  <c r="D18" i="7"/>
  <c r="F18" i="7" s="1"/>
  <c r="D17" i="7"/>
  <c r="F17" i="7" s="1"/>
  <c r="F16" i="7"/>
  <c r="F15" i="7"/>
  <c r="D14" i="7"/>
  <c r="F14" i="7" s="1"/>
  <c r="D13" i="7"/>
  <c r="F13" i="7" s="1"/>
  <c r="D12" i="7"/>
  <c r="F12" i="7" s="1"/>
  <c r="D11" i="7"/>
  <c r="F11" i="7" s="1"/>
  <c r="D10" i="7"/>
  <c r="F10" i="7" s="1"/>
  <c r="D8" i="7"/>
  <c r="F8" i="7" s="1"/>
  <c r="D7" i="7"/>
  <c r="F7" i="7" s="1"/>
  <c r="F6" i="7"/>
  <c r="D5" i="7"/>
  <c r="F5" i="7" s="1"/>
  <c r="F4" i="7"/>
  <c r="F3" i="7"/>
  <c r="E8" i="10" l="1"/>
  <c r="F8" i="10" s="1"/>
  <c r="F9" i="10" s="1"/>
  <c r="C12" i="11" s="1"/>
  <c r="F11" i="8"/>
  <c r="F19" i="8" s="1"/>
  <c r="D9" i="7"/>
  <c r="F9" i="7" s="1"/>
  <c r="E21" i="7" s="1"/>
  <c r="F21" i="7" s="1"/>
  <c r="F22" i="7" l="1"/>
  <c r="F23" i="7" s="1"/>
  <c r="F24" i="7" s="1"/>
  <c r="F10" i="10"/>
  <c r="F11" i="10" s="1"/>
  <c r="F30" i="8"/>
  <c r="F62" i="6"/>
  <c r="F61" i="6"/>
  <c r="F60" i="6"/>
  <c r="F59" i="6"/>
  <c r="F58" i="6"/>
  <c r="F53" i="6"/>
  <c r="F54" i="6" s="1"/>
  <c r="D48" i="6"/>
  <c r="F48" i="6" s="1"/>
  <c r="F47" i="6"/>
  <c r="F46" i="6"/>
  <c r="F45" i="6"/>
  <c r="F44" i="6"/>
  <c r="F43" i="6"/>
  <c r="F42" i="6"/>
  <c r="F41" i="6"/>
  <c r="F34" i="6"/>
  <c r="F33" i="6"/>
  <c r="D32" i="6"/>
  <c r="F32" i="6" s="1"/>
  <c r="D31" i="6"/>
  <c r="F31" i="6" s="1"/>
  <c r="D30" i="6"/>
  <c r="F30" i="6" s="1"/>
  <c r="D29" i="6"/>
  <c r="F29" i="6" s="1"/>
  <c r="D28" i="6"/>
  <c r="F28" i="6" s="1"/>
  <c r="F23" i="6"/>
  <c r="D22" i="6"/>
  <c r="F22" i="6" s="1"/>
  <c r="F21" i="6"/>
  <c r="F20" i="6"/>
  <c r="F19" i="6"/>
  <c r="F18" i="6"/>
  <c r="F12" i="6"/>
  <c r="F11" i="6"/>
  <c r="F10" i="6"/>
  <c r="F9" i="6"/>
  <c r="F8" i="6"/>
  <c r="F7" i="6"/>
  <c r="F20" i="5"/>
  <c r="F19" i="5"/>
  <c r="F18" i="5"/>
  <c r="F17" i="5"/>
  <c r="F16" i="5"/>
  <c r="F15" i="5"/>
  <c r="F14" i="5"/>
  <c r="F13" i="5"/>
  <c r="F12" i="5"/>
  <c r="F11" i="5"/>
  <c r="F9" i="5"/>
  <c r="F8" i="5"/>
  <c r="F7" i="5"/>
  <c r="F6" i="5"/>
  <c r="F5" i="5"/>
  <c r="F4" i="5"/>
  <c r="F3" i="5"/>
  <c r="D10" i="5"/>
  <c r="F10" i="5" s="1"/>
  <c r="C10" i="11" l="1"/>
  <c r="F23" i="5"/>
  <c r="F24" i="5" s="1"/>
  <c r="F31" i="8"/>
  <c r="F32" i="8" s="1"/>
  <c r="C11" i="11" s="1"/>
  <c r="F13" i="6"/>
  <c r="F35" i="6"/>
  <c r="F63" i="6"/>
  <c r="F49" i="6"/>
  <c r="F24" i="6"/>
  <c r="F65" i="6" l="1"/>
  <c r="C8" i="11"/>
  <c r="F25" i="5"/>
  <c r="F26" i="5" s="1"/>
  <c r="F33" i="8"/>
  <c r="F34" i="8" s="1"/>
  <c r="F66" i="6" l="1"/>
  <c r="F67" i="6" s="1"/>
  <c r="C9" i="11" s="1"/>
  <c r="F68" i="6" l="1"/>
  <c r="F69" i="6" s="1"/>
  <c r="F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5" i="4" l="1"/>
  <c r="F26" i="4" s="1"/>
  <c r="F24" i="3"/>
  <c r="F23" i="3"/>
  <c r="F22" i="3"/>
  <c r="D21" i="3"/>
  <c r="F21" i="3" s="1"/>
  <c r="D20" i="3"/>
  <c r="F20" i="3" s="1"/>
  <c r="D19" i="3"/>
  <c r="F19" i="3" s="1"/>
  <c r="D18" i="3"/>
  <c r="F18" i="3" s="1"/>
  <c r="F17" i="3"/>
  <c r="F16" i="3"/>
  <c r="F15" i="3"/>
  <c r="F14" i="3"/>
  <c r="D13" i="3"/>
  <c r="F13" i="3" s="1"/>
  <c r="F12" i="3"/>
  <c r="D11" i="3"/>
  <c r="F11" i="3" s="1"/>
  <c r="D10" i="3"/>
  <c r="F10" i="3" s="1"/>
  <c r="D9" i="3"/>
  <c r="F9" i="3" s="1"/>
  <c r="F8" i="3"/>
  <c r="F7" i="3"/>
  <c r="F6" i="3"/>
  <c r="D5" i="3"/>
  <c r="F5" i="3" s="1"/>
  <c r="D4" i="3"/>
  <c r="F4" i="3" s="1"/>
  <c r="F3" i="3"/>
  <c r="C7" i="11" l="1"/>
  <c r="F27" i="4"/>
  <c r="F28" i="4" s="1"/>
  <c r="F25" i="3"/>
  <c r="F26" i="3" s="1"/>
  <c r="F7" i="2"/>
  <c r="F19" i="2"/>
  <c r="F18" i="2"/>
  <c r="F17" i="2"/>
  <c r="F16" i="2"/>
  <c r="F15" i="2"/>
  <c r="F14" i="2"/>
  <c r="F13" i="2"/>
  <c r="F12" i="2"/>
  <c r="F11" i="2"/>
  <c r="F10" i="2"/>
  <c r="F9" i="2"/>
  <c r="F8" i="2"/>
  <c r="F6" i="2"/>
  <c r="F5" i="2"/>
  <c r="F4" i="2"/>
  <c r="F3" i="2"/>
  <c r="C6" i="11" l="1"/>
  <c r="F27" i="3"/>
  <c r="F28" i="3" s="1"/>
  <c r="F21" i="2"/>
  <c r="F22" i="2" s="1"/>
  <c r="F23" i="2" s="1"/>
  <c r="F24" i="2" s="1"/>
  <c r="F3" i="1"/>
  <c r="C5" i="11" l="1"/>
  <c r="F20" i="1"/>
  <c r="F16" i="1"/>
  <c r="F19" i="1" l="1"/>
  <c r="F10" i="1"/>
  <c r="F15" i="1"/>
  <c r="F5" i="1" l="1"/>
  <c r="F13" i="1"/>
  <c r="F17" i="1"/>
  <c r="F14" i="1"/>
  <c r="F6" i="1" l="1"/>
  <c r="F7" i="1"/>
  <c r="F9" i="1"/>
  <c r="F11" i="1"/>
  <c r="F18" i="1"/>
  <c r="F8" i="1" l="1"/>
  <c r="F4" i="1"/>
  <c r="F12" i="1"/>
  <c r="F22" i="1" l="1"/>
  <c r="F23" i="1" s="1"/>
  <c r="C4" i="11" s="1"/>
  <c r="C13" i="11" s="1"/>
  <c r="C14" i="11" s="1"/>
  <c r="C15" i="11" s="1"/>
  <c r="F24" i="1" l="1"/>
  <c r="F25" i="1" s="1"/>
</calcChain>
</file>

<file path=xl/sharedStrings.xml><?xml version="1.0" encoding="utf-8"?>
<sst xmlns="http://schemas.openxmlformats.org/spreadsheetml/2006/main" count="552" uniqueCount="242">
  <si>
    <t>m2</t>
  </si>
  <si>
    <t>m1</t>
  </si>
  <si>
    <t>Zap. Št</t>
  </si>
  <si>
    <t>opis postavke</t>
  </si>
  <si>
    <t>Enota mere</t>
  </si>
  <si>
    <t>Količina</t>
  </si>
  <si>
    <t xml:space="preserve">Cena za enoto </t>
  </si>
  <si>
    <t xml:space="preserve">Vrednost </t>
  </si>
  <si>
    <t>Izkop gradbene jame za objekt globine do 3,0 m v slabo nosilni zemljini</t>
  </si>
  <si>
    <t>m3</t>
  </si>
  <si>
    <t>Planum naravnih temeljnih tal v lahki zemljini</t>
  </si>
  <si>
    <t>Dobava in vgradnja geotekstila gostote 450gr/m2 kot podlaga nasipu</t>
  </si>
  <si>
    <t>Izdelava kamnite blazine pod temeljno ploščo iz drobljenca 0/32 v debelini 30 cm</t>
  </si>
  <si>
    <t>Dobava in polaganje gumbaste folije pod temeljno ploščo</t>
  </si>
  <si>
    <t>Zasip z izkopano zemljino in utrjevanje po plasteh</t>
  </si>
  <si>
    <t>Dobava in vgrajevenje kamnite grede 0/63 v debelini 40 cm</t>
  </si>
  <si>
    <t>Dobava in vgrajevenje tamponskega drobljenca 0/32 v debelini 15 cm</t>
  </si>
  <si>
    <t>Odvoz odvečnega materiala v deponijo izvajalca</t>
  </si>
  <si>
    <t>Izdelava dvostranskega vezanega opaža za ravne zidove višine do 4 m</t>
  </si>
  <si>
    <t>Izdelava podprtega opaža za ravne plošče s podporami višine do 4 m</t>
  </si>
  <si>
    <t>Izdelava opaža  robov do višine 40 cm, demontaža in čiščenje</t>
  </si>
  <si>
    <t>Priprava in postavitev rebrastih žic iz visokovrednega naravno trdega jekla S500 B s premerom do 12 mm  -za srednje zahtevno ojačitev</t>
  </si>
  <si>
    <t>kg</t>
  </si>
  <si>
    <t>Tlakovanje dna in brežine z kamnometom v betonu debeline 30 cm</t>
  </si>
  <si>
    <t>DDV 22%</t>
  </si>
  <si>
    <t>Statični izračun potrebne armature in armaturni načrt</t>
  </si>
  <si>
    <t>kos</t>
  </si>
  <si>
    <t xml:space="preserve">Dobava in vgradnja pocinkane jeklene ograje višine 110 cm, kompletno s sidranje po TSC 07 </t>
  </si>
  <si>
    <t xml:space="preserve">Zapora prometa </t>
  </si>
  <si>
    <t>dan</t>
  </si>
  <si>
    <t>Dodatna in nepredvidena dela</t>
  </si>
  <si>
    <t>%</t>
  </si>
  <si>
    <t>zap. št</t>
  </si>
  <si>
    <t>enota mere</t>
  </si>
  <si>
    <t>količina</t>
  </si>
  <si>
    <t xml:space="preserve">cena za enoto </t>
  </si>
  <si>
    <t xml:space="preserve">vrednost </t>
  </si>
  <si>
    <t>Postavitev in zavarovanje prečnega profila ostale javne ceste v ravninskem terenu</t>
  </si>
  <si>
    <t>Porušitev in odstranitev ograje iz žične mreže z kovinskimistebri vgrajenimi na krono opornega zidu iz cementnega betona</t>
  </si>
  <si>
    <t>Porušitev in odstranitev obstoječega opornega zidu iz cementnega betona prereza cca 0,3 m3/m1</t>
  </si>
  <si>
    <t>Zavarovanje gradbišča v času gradnje s polovično zaporo prometa in usmerjanjem s semaforji</t>
  </si>
  <si>
    <t xml:space="preserve">Začasna odstranitev nadzemnega hidranta </t>
  </si>
  <si>
    <t>Zasip za opornim zidom z izkopanim materialom v plasteh in utrjevanje</t>
  </si>
  <si>
    <t>Ureditev planuma temeljnih tal zrnate kamnine – 3. kategorije</t>
  </si>
  <si>
    <t>Izdelava opornega zidu povprečne višine 80 cm debeline 20 cm z izdelavo temelja 50/60cm+ armatura, opažanjem in betoniranjem z vsemi deli</t>
  </si>
  <si>
    <t>Dobava in polaganje vročecinkanega valjanca FeZn 25x4mm.</t>
  </si>
  <si>
    <t>m</t>
  </si>
  <si>
    <t>Dobava in polaganje opozorilnega traku</t>
  </si>
  <si>
    <t>Dobava, vgrajevanje in utrjevanje kamnite grede 0-125 mm</t>
  </si>
  <si>
    <t>Dobava, vgrajevanje in utrjevanje tamponskega drobljenca 0-31,5 mm</t>
  </si>
  <si>
    <t>Dobava in vgrajevanje asfalta v deb.4cm z vsemi deli (pločnik)</t>
  </si>
  <si>
    <t>Ponovna montaža odstranjene zaščitne ograje na krono opornega zidu z montažo stebričkon in ičnega pletiva z vsem pritrdilnim materialom</t>
  </si>
  <si>
    <t>Ponovna postavitev demontiranega droga JR</t>
  </si>
  <si>
    <t>Izdelava temelja za kandelaber iz armiranega poliestra skupne višine h = 8 m (1 m pod nivojem, 7 m nad nivojem terena), komplet z izkopom jame in betoniranjem - za postavitev kandelabra direktno v temelj</t>
  </si>
  <si>
    <t>Ponovna montaža demontiranega nadzemnega hidranta</t>
  </si>
  <si>
    <t>Začasna odstranitev droga JR višine 8,0 m z deponiranjem na gradbišču vključno z rušenjem temelja der odklopom dovoda napajanja</t>
  </si>
  <si>
    <t xml:space="preserve">Strojni odriv humusa iz območja gradnje deb. 20 cm v gradbiščni depo na razdalji do 20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</si>
  <si>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SKUPAJ</t>
  </si>
  <si>
    <t>Strojni zarez asfalta debeline do 8 cm</t>
  </si>
  <si>
    <t>Rušenje poškodovane asfaltne plasti debeline do 12 cm in odvoz odpadnega materiala na stalno deponijo</t>
  </si>
  <si>
    <t>Strojni izkop materiala III. kategorije</t>
  </si>
  <si>
    <t>Nalaganje in odvoz materiala na stalno deponijo</t>
  </si>
  <si>
    <t>Izdelava finega planuma do točnosti +/- 1 cm</t>
  </si>
  <si>
    <t>Vgradnja enoslojne plasti iz vroče asfaltne zmesi v debelini do 7 cm, strojno (brez asfa. zmesi)</t>
  </si>
  <si>
    <t>Izdelava stikov z dilaplastom (z materialom)</t>
  </si>
  <si>
    <t>Dobava in prevoz bituminizirane zmesi AC 16 surf B 70/100 A4</t>
  </si>
  <si>
    <t>Asfaltiranje mulde v širini 0,5 m in debelini 5 cm</t>
  </si>
  <si>
    <t>Nasipanje in utrjevanje bankin v debelini nad 5 cm (z materialom)</t>
  </si>
  <si>
    <t>Izdelava peskolova iz BC fi 40 (1m), priklopom na kanalizacijo in postavitvijo LTŽ rešetke (brez rešetke)</t>
  </si>
  <si>
    <t xml:space="preserve">LTŽ rešeteka 40/40 </t>
  </si>
  <si>
    <t>Polaganje cevi do fi 160, na globino 80 cm, obbetonirana, vključno z izkopom, zasipom in utrjevanjem</t>
  </si>
  <si>
    <t>Cestar</t>
  </si>
  <si>
    <t>Agregat za proizvodnjo električne energije nad 5 kWh</t>
  </si>
  <si>
    <t>Beton  (C 25/30)</t>
  </si>
  <si>
    <t>t</t>
  </si>
  <si>
    <t>ura</t>
  </si>
  <si>
    <t>Rušenje obstoječih tlakovcev in ponovno polaganje pri Selo pri Vodicah 29A</t>
  </si>
  <si>
    <t>Rušenje obstoječih granitnih robnikov</t>
  </si>
  <si>
    <t>Rušitev obstoječih granitnih kock</t>
  </si>
  <si>
    <t>Dobava in polaganje granitnega robnika dimenzij 15/25/100 na betonsko posteljico debeline min 10 cm</t>
  </si>
  <si>
    <t>Dobava in polaganje granitnih kock 10x10x10 na betonsko posteljico min 10 cm</t>
  </si>
  <si>
    <t>Rušenje obstoječega bet. pokrova fi60 cm, dobava in montaža na višino novega LTŽ pkrova fi60 (C250), ter obdelava obstoječega jaška</t>
  </si>
  <si>
    <t>Vgradnja enoslojne plasti iz vroče asfaltne zmesi v debelini do 7 cm, ročno (brez asfa. zmesi)</t>
  </si>
  <si>
    <t>Dobava in prevoz bituminizirane zmesi AC 8 surf B 70/100 A5</t>
  </si>
  <si>
    <t>Polovična zapora</t>
  </si>
  <si>
    <t>1.0</t>
  </si>
  <si>
    <t>2.0</t>
  </si>
  <si>
    <t>3.0</t>
  </si>
  <si>
    <t>4.0</t>
  </si>
  <si>
    <t>5.0</t>
  </si>
  <si>
    <t>6.0</t>
  </si>
  <si>
    <t>PREDDELA</t>
  </si>
  <si>
    <t>OPOMBA: PRI VSEH POSTAVKAH RUŠITVENIH DEL UPOŠTEVATI VSE PRENOSE IN TRANSPORTE RUŠEVIN NA DEPONIJO !</t>
  </si>
  <si>
    <t>Porušitev in odstranitev asfaltne plasti v debelini do 10 cm z odvozom na deponjo po izboru izvajalca</t>
  </si>
  <si>
    <t>Rezanje asfaltne plasti s talno diamantno žago, debele do 15 cm</t>
  </si>
  <si>
    <t>Odstranitev dostopa na parcelo iz evi z cementnega betona z nalaganjem in odvozom</t>
  </si>
  <si>
    <t>Odstranitev prometnega znaka (vključno s temeljem) in ponovna vgradnja</t>
  </si>
  <si>
    <t>kpl</t>
  </si>
  <si>
    <t>Zakoličba osi in višinskih točk</t>
  </si>
  <si>
    <t>preddela skupaj :</t>
  </si>
  <si>
    <t>ZEMELJSKA DELA</t>
  </si>
  <si>
    <t>OPOMBA: PRI VSEH POSTAVKAH ZEMELJSKIH DEL V CENI IZKOPA POTREBNO UPOŠTEVATI VSE PRENOSE IN TRANSPORTE ODVEČNEGA MATERIALA NA DEPONIJO !</t>
  </si>
  <si>
    <t>Širok izkop vezljive zemljine 3. kategorije z nakladanjem na prevozno sredstvo in odvozom v deponijo do 5 km</t>
  </si>
  <si>
    <t>Ureditev planuma temeljnih tal vezljive zemljine – 3. kategorije</t>
  </si>
  <si>
    <t>Izdelava posteljice v debelini plasti do 40 cm iz zrnate kamnine - kamnita greda, kamnolomski odstrel, zrnavosti 0-100 mm</t>
  </si>
  <si>
    <t>Zaščitav bankino vgrajene kabeljske kanalizacije za telekomunkacijske vode</t>
  </si>
  <si>
    <t>Humuziranje brežine brez valjanja, v debelini 20 cm - strojno - uporabi se izkopani humus!</t>
  </si>
  <si>
    <t>Doplačilo za zatravitev s semenom</t>
  </si>
  <si>
    <t>zemeljska dela skupaj :</t>
  </si>
  <si>
    <t xml:space="preserve">VOZIŠČNE KONSTRUKCIJE </t>
  </si>
  <si>
    <t>Izdelava nevezane nosilne plasti enakomerno zrnatega drobljenca iz kamnine v debelini 21 do 30 cm - TD 0-32 mm</t>
  </si>
  <si>
    <t>Izdelava nosilne plasti bitumizirane zmesi AC 22 base B50/70 A4 v debelini 6 cm</t>
  </si>
  <si>
    <t>Izdelava nosilne plasti bitumizirane zmesi AC 11 surf B70/100 A4 v debelini 4cm</t>
  </si>
  <si>
    <t>Izdelava obrabne in zaporne plasti bitumizirane zmesi AC 11 surf B70/100 A5 v debelini 5 cm</t>
  </si>
  <si>
    <t>Dobava in vgraditev granitne kocke v območju hodnika za pešce, s prerezom 10/10/10 cm</t>
  </si>
  <si>
    <t>Dobava in vgraditev granitne kocke v območju uvozov, s prerezom 10/10/10 cm</t>
  </si>
  <si>
    <t>Dobava in vgraditev dvignjenega robnika iz naravnega kamna  s prerezom 15/25 cm (granit)</t>
  </si>
  <si>
    <t>voziščne konstrukcije skupaj :</t>
  </si>
  <si>
    <t>ODVODNJAVANJE</t>
  </si>
  <si>
    <t>OPOMBA: PRI VSEH POSTAVKAH ODVODNJAVANJA V CENI POSTAVKE POTREBNO UPOŠTEVATI VES PRITRDILNI/TESNILNI MATERIAL TER IZDELAVO NAVEZAV !</t>
  </si>
  <si>
    <t>Izdelava kanalizacije iz PVC cevi, razreda SN 8, vgrajeno na peščeno posteljici debeline 10 cm, premera 300 mm, v globini do 1,0 m</t>
  </si>
  <si>
    <t>Obsutje cevi s finim, 2x sejanim peskom zrnavosti 0-4 mm po detalju ter ročno nabijanje do potrebne zbitosti</t>
  </si>
  <si>
    <t>Izdelava jaška iz cementnega betona, krožnega prereza s premerom 80 cm, globokega do 1,0 m</t>
  </si>
  <si>
    <t>Dobava in vgraditev pokrova iz duktilne litine z nosilnostjo 50 kN, krožnega prereza s premerom 600 mm</t>
  </si>
  <si>
    <t>Izdelava kanalizacije iz PVC cevi, razreda SN 8, vgrajeno na peščeno posteljici debeline 10 cm, premera 300 mm, v globini do 1,0 m - zajem površinske vode iz inundacije</t>
  </si>
  <si>
    <t>Tlakovanje vtoka v cev z kamnom v betonu in oblikovanje vtočne glave</t>
  </si>
  <si>
    <t>Poglobitev obstoječega jarka v nadaljevanju preputa za cca 0,30 m, z nakladanjem materiala in odvozom na deponijo</t>
  </si>
  <si>
    <t>odvodnjavanje skupaj :</t>
  </si>
  <si>
    <t>GRADBENA IN OBRTNIŠKA DELA</t>
  </si>
  <si>
    <t>Prilagoditev pokrovov obstoječih telekomunikacijskih jaškov na novo višino</t>
  </si>
  <si>
    <t>gradbena in obrtniška dela skupaj :</t>
  </si>
  <si>
    <t>NN VODI</t>
  </si>
  <si>
    <t>Izdelava kabelske posteljice dim. 0,2x0,4m s peskom granulacije 0–4mm</t>
  </si>
  <si>
    <t>Izdelava betonskega temelja iz BC-ɸ60cm globine 100cm obbetoniranega (0,5m3 betona) z izdelavo uvodov za cevi ter betonskim pokrovom</t>
  </si>
  <si>
    <t>NN vodi dela skupaj :</t>
  </si>
  <si>
    <t>Postavitev in zavarovanje prečnega profila ostale javne ceste v hribovitem terenu</t>
  </si>
  <si>
    <t>Odstranitev grmovja in dreves z debli premera do 10 cm ter vej na gosto porasli površini - ročno</t>
  </si>
  <si>
    <t>Porušitev in odstranitev asfaltne plasti v debelini 6 do 10 cm</t>
  </si>
  <si>
    <t xml:space="preserve">Zavarovanje gradbišča v času gradnje s popolno zaporo prometa
</t>
  </si>
  <si>
    <t>Dobava, vgrajevanje in utrjevanje kamnite grede 0-125 mm v debelini 30 cm</t>
  </si>
  <si>
    <t>Dobava, vgrajevanje in utrjevanje tamponskega drobljenca 0-31,5 mmv debelini 20 cm</t>
  </si>
  <si>
    <t>Izdelava kabelske posteljice dim. 0,1x0,4m s peskom granulacije 0–4mm in obsipa cevi s peskom granulacije 0–4mm</t>
  </si>
  <si>
    <t>Strojni izkop zemlje za temelje v zemlji IV. kategorije</t>
  </si>
  <si>
    <t>Izdelava nosilne plasti bituminizirane zmesi AC 16 base B 70/100 A4 v debelini 6 cm</t>
  </si>
  <si>
    <t>Izdelava obrabne in zaporne plasti bituminizirane zmesi AC 11 surf B 70/100 A4 v debelini 4 cm</t>
  </si>
  <si>
    <t>SKUPAJ Z DDV</t>
  </si>
  <si>
    <t>Dobava in polaganje 2× Stigmaflex cevi  fi 110 mm v izkopan rov</t>
  </si>
  <si>
    <t>Širok izkop vezljive zemljine 3. kategorije</t>
  </si>
  <si>
    <t>Odstranitev dreves, odvoz</t>
  </si>
  <si>
    <t>Prestavitev križa</t>
  </si>
  <si>
    <t>Izdelava posteljice v debelini plasti do 35 cm iz zrnate kamnine - kamnita greda, kamnolomski odstrel, zrnavosti 0-100 mm</t>
  </si>
  <si>
    <t>Ureditev planuma temeljnih tal zrnate kamnine  pod asfaltom s tamponom TD 0/16 v debelini 5 cm</t>
  </si>
  <si>
    <t>Izdelava podložne temeljne plošče, dimenzij 3,5 * 2,0 metra, debeline 15 cm, z  armaturo Q283 in betonom C30/37, z dodatki XC4, XD3, XS1, XF4, XA1, vključno z opažem. Površina je metličena.</t>
  </si>
  <si>
    <t>Humusiranje in zatravitev okolice (ocena)</t>
  </si>
  <si>
    <t>Izvedba temeljne plošče AP Vodice</t>
  </si>
  <si>
    <t>Izdelava temelja za kandelaber s prirobnico, višina h = 5m, I. vetrovna cona (20 m/s), komplet z izkopom jame, betoniranjem, dobavo in vgradnjo sidra</t>
  </si>
  <si>
    <t>Izvedba navezave nove kabelske kanalizacije na obstoječ kandelaber/obstoječi kabelski jašek/obstoječo kabelsko traso</t>
  </si>
  <si>
    <r>
      <t>Izdelava kabelskega jaška notranjih dimenzij 60</t>
    </r>
    <r>
      <rPr>
        <sz val="11"/>
        <rFont val="Calibri"/>
        <family val="2"/>
        <charset val="238"/>
      </rPr>
      <t>×60×90 cm z LTŽ pokrovom 60×60 cm - napis "RAZSVETLJAVA", B125 Kn</t>
    </r>
  </si>
  <si>
    <r>
      <t>Dobava in polaganje valjanca FeZn 25</t>
    </r>
    <r>
      <rPr>
        <sz val="11"/>
        <rFont val="Calibri"/>
        <family val="2"/>
        <charset val="238"/>
      </rPr>
      <t>×4 mm</t>
    </r>
  </si>
  <si>
    <t>Izvedba temeljne plošče AP Vesca</t>
  </si>
  <si>
    <t>REKAPITULACIJA</t>
  </si>
  <si>
    <t>Skupaj</t>
  </si>
  <si>
    <t xml:space="preserve">Dodatna in nepredvidena dela </t>
  </si>
  <si>
    <t>Obnova ceste JP 962911 KOČAR (SELO)</t>
  </si>
  <si>
    <t>1.1</t>
  </si>
  <si>
    <t>1.2</t>
  </si>
  <si>
    <t>1.3</t>
  </si>
  <si>
    <t>1.4</t>
  </si>
  <si>
    <t>2.1</t>
  </si>
  <si>
    <t>2.2</t>
  </si>
  <si>
    <t>2.3</t>
  </si>
  <si>
    <t>2.5</t>
  </si>
  <si>
    <t>2.6</t>
  </si>
  <si>
    <t>2.4</t>
  </si>
  <si>
    <t>3.1</t>
  </si>
  <si>
    <t>4.1</t>
  </si>
  <si>
    <t>4.2</t>
  </si>
  <si>
    <t>4.3</t>
  </si>
  <si>
    <t>4.4</t>
  </si>
  <si>
    <t>4.5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</si>
  <si>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</si>
  <si>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</si>
  <si>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1</t>
    </r>
  </si>
  <si>
    <t>1.5</t>
  </si>
  <si>
    <t>1.6</t>
  </si>
  <si>
    <t>3.2</t>
  </si>
  <si>
    <t>3.3</t>
  </si>
  <si>
    <t>3.4</t>
  </si>
  <si>
    <t>3.5</t>
  </si>
  <si>
    <t>3.6</t>
  </si>
  <si>
    <t>3.7</t>
  </si>
  <si>
    <t>4.6</t>
  </si>
  <si>
    <t>4.7</t>
  </si>
  <si>
    <t>4.8</t>
  </si>
  <si>
    <t>5.1</t>
  </si>
  <si>
    <t>6.1</t>
  </si>
  <si>
    <t>6.2</t>
  </si>
  <si>
    <t>6.3</t>
  </si>
  <si>
    <t>6.4</t>
  </si>
  <si>
    <t>6.5</t>
  </si>
  <si>
    <t>Obsip PE cevi ter zasutje MK je upoštevano v postavkah 4.2 in 4.7</t>
  </si>
  <si>
    <t>Ureditev pločnika z javno razvetljavo in zacevitev jarka za odvod padavinske vode ob LC 462021 POVODJE - KOSEZE  (CESTA GORENJSKEGA ODREDA) na odseku od km cca 2,985 do km cca 3,125 - desno</t>
  </si>
  <si>
    <t>skupaj AP Vodice</t>
  </si>
  <si>
    <t>skupaj AP Vesca</t>
  </si>
  <si>
    <t>1.7</t>
  </si>
  <si>
    <t>Ureditev avtobusnih postajališč</t>
  </si>
  <si>
    <t>Gradbena dela za cestno razsvetljavo v Dobruši (LC 462091 na odseku od km 0,540 do km 0,675 in LC 462081 na odseku od km 1,727 do km 1,312)</t>
  </si>
  <si>
    <r>
      <t xml:space="preserve">Izgradnja prepusta dimenzij 16,76 m </t>
    </r>
    <r>
      <rPr>
        <b/>
        <sz val="11"/>
        <color theme="0"/>
        <rFont val="Calibri"/>
        <family val="2"/>
        <charset val="238"/>
      </rPr>
      <t>× 2,00 m × 1,50 m</t>
    </r>
  </si>
  <si>
    <t>Izgradnja prepusta dimenzij 14,41 m × 2,00 m × 1,50 m</t>
  </si>
  <si>
    <t xml:space="preserve">Prestavitev opornega zidu in izgradnja pločnika ob  LC 462021 POVODJE - KOSEZE  (CESTA GORENJSKEGA ODREDA) v naselju Vojsko ob h. št. 3 </t>
  </si>
  <si>
    <t>Izgradnja pločnika ob JP 962981 Selo na odseku od km 0,300 do km 0,345 - levo</t>
  </si>
  <si>
    <t>Ureditev razširitve na JP 962891 SELO (SELO) od km 0,000 do km 0,075</t>
  </si>
  <si>
    <t>Izgradnja prepusta dimenzij 16,76 m × 2,00 m × 1,50 m</t>
  </si>
  <si>
    <t>Prestavitev opornega zidu in izgradnja pločnika ob LC 462021 Povodje - Koseze  (Cesta gorenjskega odreda) v naselju Vojsko ob h. št. 3</t>
  </si>
  <si>
    <t>Obnova ceste JP 962911 Kočar (Selo)</t>
  </si>
  <si>
    <t>Ureditev pločnika z javno razsvetljavo in zacevitev jarka za odvod padavinske vode ob LC 462021 Povodje - Koseze (Cesta gorenjskega odreda) na odseku od km cca 2,985 do km cca 3,125 - desno</t>
  </si>
  <si>
    <t>Ureditev razširitve na JP 962891 Selo (Selo) od km 0,000 do km 0,075</t>
  </si>
  <si>
    <t>Priprava in vgraditev mešanice ojačanega cementnega betona C25/30 v prerez - od 0.16 do 0.30 m3/m2-m1,   temelji, stene, krilo, zg. plošča</t>
  </si>
  <si>
    <r>
      <t xml:space="preserve">Izkop kanala za kabelsko kanalizacijo globine 0.8 m (kategorija terena I-III), širine glede 0.3 m, priprava oposteljice, dobava in polaganje cevi iz koluta, zasutje z drobnim peskom 0-4 mm in izkopanim materialom do kote zgornjega ustroja, utrjevanje, opozorilni trak, 2 </t>
    </r>
    <r>
      <rPr>
        <sz val="11"/>
        <rFont val="Calibri"/>
        <family val="2"/>
        <charset val="238"/>
      </rPr>
      <t>× PEN dvoslojna rebrasta cev fi 110 mm v kolutu za zaščito el. kablov</t>
    </r>
  </si>
  <si>
    <r>
      <t xml:space="preserve">Dobava in polaganje 2 </t>
    </r>
    <r>
      <rPr>
        <sz val="11"/>
        <rFont val="Calibri"/>
        <family val="2"/>
        <charset val="238"/>
      </rPr>
      <t>×</t>
    </r>
    <r>
      <rPr>
        <sz val="11"/>
        <rFont val="Calibri"/>
        <family val="2"/>
        <charset val="238"/>
        <scheme val="minor"/>
      </rPr>
      <t xml:space="preserve"> stigmafleks cevi Ø110mm v izkopan kabelski jarek (izkop je že upoštevan pri zemeljskih delih)</t>
    </r>
  </si>
  <si>
    <r>
      <t xml:space="preserve">Dobava in polaganje 2 </t>
    </r>
    <r>
      <rPr>
        <sz val="11"/>
        <rFont val="Calibri"/>
        <family val="2"/>
        <charset val="238"/>
      </rPr>
      <t>×</t>
    </r>
    <r>
      <rPr>
        <sz val="8.8000000000000007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  <scheme val="minor"/>
      </rPr>
      <t>stigmafleks cevi Ø110mm v izkopan kabelski jarek (izkop je že upoštevan pri zemeljskih delih)</t>
    </r>
  </si>
  <si>
    <r>
      <t xml:space="preserve">Dobava in vgrajevanje 2 </t>
    </r>
    <r>
      <rPr>
        <sz val="11"/>
        <rFont val="Calibri"/>
        <family val="2"/>
        <charset val="238"/>
      </rPr>
      <t>×</t>
    </r>
    <r>
      <rPr>
        <sz val="8.8000000000000007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  <scheme val="minor"/>
      </rPr>
      <t xml:space="preserve">zaščitne stigmaflex cevi na peščeno podlago in obsipanje teh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dn110mm      </t>
    </r>
  </si>
  <si>
    <t>1.8</t>
  </si>
  <si>
    <t>1.9</t>
  </si>
  <si>
    <t>1.10</t>
  </si>
  <si>
    <t>1.11</t>
  </si>
  <si>
    <t>1.12</t>
  </si>
  <si>
    <t>Zakoličba ter določitev višin</t>
  </si>
  <si>
    <t>Dobava in vgradnja betona C20/25 za temelj kamnitega zidu</t>
  </si>
  <si>
    <t>Dobava in polaganje čepaste gumbaste folije za zidom</t>
  </si>
  <si>
    <t>Dobava in vgrajevanje armature -mreže Q283,Q503</t>
  </si>
  <si>
    <t>Dobava in zidanje kamnitega zidu z vsemi deli (opaž,zidanje, fugiranje)</t>
  </si>
  <si>
    <t xml:space="preserve">Kombinirani strojno ročni izkop gradbene jame v zemlji do III. ktg globine 1 m z nalaganjem in odvozom na deponijo. Izkop z vsemi pomožnimi deli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</si>
  <si>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Strojno razplaniranje humusa po parceli na razdalji do 20 m horizontalno in zasejanje s travnim semenom</t>
  </si>
  <si>
    <t>Dobava in polaganje vročecinkanega valjanca FeZn 25x4mm</t>
  </si>
  <si>
    <t>Ročni izkop materiala III. kategorije</t>
  </si>
  <si>
    <t>Zavarovanje gradbišča v času gradnje s polovično ali popolno zaporo  z usmerjanjem s semaforji in občasno popolno zaporo prometa z ureditvijo obvoza, ter stroškom izdelave elaborata zapore in pridobitve dovoljenja za zaporo</t>
  </si>
  <si>
    <t>Pogloglobitev obstoječega prepusta pod JP 962901 z vsemi potrebnimi deli: rušenje asfalta in ponovno asfaltiranje, odkop obstoječe PVC cevi fi 400, poglobitev izkopa za ca 0,3 m, ponovna vgradnja cevi in zasip z izkopanim kamnitim materialom</t>
  </si>
  <si>
    <t>Ročni izkop materiala III. kategorije na območju križanja obstoječe komunalne infrastrukture</t>
  </si>
  <si>
    <t>Izdelava temelja iz betonske cevi fi 40cm dolžine 1m za montažo vsadnega droga</t>
  </si>
  <si>
    <t>Izdelava podložne temeljne plošče, dimenzij 3,5 * 2,0 metra, debeline 15 cm, z  armaturo Q283 in betonom C30/37, z dodatki XC4, XD3, XS1, XF4, XA1, vključno z opažem. Površina je metličena</t>
  </si>
  <si>
    <t>Izkop materiala za temelj betonskega zidu III. ktg ter nalaganje in odvoz materiala na deponijo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</si>
</sst>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_€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8.8000000000000007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</borders>
  <cellStyleXfs count="5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6" fillId="2" borderId="9" applyNumberFormat="0" applyAlignment="0" applyProtection="0"/>
    <xf numFmtId="0" fontId="5" fillId="0" borderId="0"/>
  </cellStyleXfs>
  <cellXfs count="284">
    <xf numFmtId="0" fontId="0" fillId="0" borderId="0" xfId="0"/>
    <xf numFmtId="4" fontId="0" fillId="0" borderId="0" xfId="0" applyNumberFormat="1"/>
    <xf numFmtId="4" fontId="8" fillId="0" borderId="1" xfId="0" applyNumberFormat="1" applyFont="1" applyBorder="1" applyProtection="1"/>
    <xf numFmtId="0" fontId="8" fillId="0" borderId="1" xfId="0" applyNumberFormat="1" applyFont="1" applyBorder="1" applyAlignment="1" applyProtection="1">
      <alignment vertical="top" wrapText="1"/>
    </xf>
    <xf numFmtId="49" fontId="8" fillId="0" borderId="1" xfId="0" applyNumberFormat="1" applyFont="1" applyBorder="1" applyAlignment="1" applyProtection="1">
      <alignment horizontal="center"/>
    </xf>
    <xf numFmtId="0" fontId="8" fillId="0" borderId="8" xfId="0" applyNumberFormat="1" applyFont="1" applyBorder="1" applyAlignment="1" applyProtection="1">
      <alignment vertical="top" wrapText="1"/>
    </xf>
    <xf numFmtId="49" fontId="8" fillId="0" borderId="8" xfId="0" applyNumberFormat="1" applyFont="1" applyBorder="1" applyAlignment="1" applyProtection="1">
      <alignment horizontal="center"/>
    </xf>
    <xf numFmtId="4" fontId="8" fillId="0" borderId="8" xfId="0" applyNumberFormat="1" applyFont="1" applyBorder="1" applyProtection="1"/>
    <xf numFmtId="4" fontId="8" fillId="0" borderId="3" xfId="0" applyNumberFormat="1" applyFont="1" applyBorder="1" applyProtection="1"/>
    <xf numFmtId="0" fontId="8" fillId="0" borderId="10" xfId="0" applyNumberFormat="1" applyFont="1" applyBorder="1" applyAlignment="1" applyProtection="1">
      <alignment vertical="top" wrapText="1"/>
    </xf>
    <xf numFmtId="49" fontId="8" fillId="0" borderId="10" xfId="0" applyNumberFormat="1" applyFont="1" applyBorder="1" applyAlignment="1" applyProtection="1">
      <alignment horizontal="center"/>
    </xf>
    <xf numFmtId="4" fontId="8" fillId="0" borderId="10" xfId="0" applyNumberFormat="1" applyFont="1" applyBorder="1" applyProtection="1"/>
    <xf numFmtId="0" fontId="8" fillId="0" borderId="3" xfId="4" applyFont="1" applyBorder="1" applyAlignment="1" applyProtection="1">
      <alignment horizontal="left" vertical="top" wrapText="1"/>
    </xf>
    <xf numFmtId="0" fontId="8" fillId="0" borderId="1" xfId="4" applyFont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" fontId="8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</xf>
    <xf numFmtId="4" fontId="1" fillId="0" borderId="0" xfId="0" applyNumberFormat="1" applyFont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wrapText="1"/>
    </xf>
    <xf numFmtId="0" fontId="9" fillId="0" borderId="1" xfId="0" applyFont="1" applyBorder="1" applyAlignment="1" applyProtection="1">
      <alignment horizontal="lef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left" vertical="center" wrapText="1"/>
    </xf>
    <xf numFmtId="4" fontId="1" fillId="0" borderId="8" xfId="0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/>
    </xf>
    <xf numFmtId="4" fontId="0" fillId="0" borderId="0" xfId="0" applyNumberFormat="1" applyProtection="1"/>
    <xf numFmtId="0" fontId="8" fillId="0" borderId="0" xfId="0" applyFont="1" applyAlignment="1" applyProtection="1">
      <alignment horizontal="left" vertical="center" wrapText="1"/>
    </xf>
    <xf numFmtId="0" fontId="6" fillId="2" borderId="9" xfId="3" applyAlignment="1" applyProtection="1">
      <alignment horizontal="left" vertical="center" wrapText="1"/>
    </xf>
    <xf numFmtId="4" fontId="6" fillId="2" borderId="9" xfId="3" applyNumberFormat="1" applyProtection="1"/>
    <xf numFmtId="0" fontId="2" fillId="0" borderId="0" xfId="0" applyFont="1" applyBorder="1" applyAlignment="1" applyProtection="1">
      <alignment horizontal="center" vertical="center"/>
    </xf>
    <xf numFmtId="0" fontId="6" fillId="2" borderId="17" xfId="3" applyBorder="1" applyAlignment="1" applyProtection="1">
      <alignment vertical="center"/>
    </xf>
    <xf numFmtId="0" fontId="6" fillId="2" borderId="18" xfId="3" applyBorder="1" applyAlignment="1" applyProtection="1"/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3" fillId="0" borderId="6" xfId="0" applyNumberFormat="1" applyFont="1" applyBorder="1" applyAlignment="1" applyProtection="1">
      <alignment horizontal="center" vertical="center" wrapText="1"/>
    </xf>
    <xf numFmtId="0" fontId="0" fillId="0" borderId="3" xfId="0" quotePrefix="1" applyBorder="1" applyAlignment="1" applyProtection="1">
      <alignment horizontal="center"/>
    </xf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4" fontId="0" fillId="0" borderId="3" xfId="0" applyNumberFormat="1" applyBorder="1" applyAlignment="1" applyProtection="1">
      <alignment horizontal="right"/>
    </xf>
    <xf numFmtId="0" fontId="0" fillId="0" borderId="1" xfId="0" quotePrefix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/>
    </xf>
    <xf numFmtId="4" fontId="0" fillId="0" borderId="1" xfId="0" applyNumberFormat="1" applyBorder="1" applyAlignment="1" applyProtection="1">
      <alignment horizontal="right"/>
    </xf>
    <xf numFmtId="0" fontId="0" fillId="0" borderId="1" xfId="0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center"/>
    </xf>
    <xf numFmtId="0" fontId="0" fillId="0" borderId="8" xfId="0" quotePrefix="1" applyBorder="1" applyAlignment="1" applyProtection="1">
      <alignment horizontal="center"/>
    </xf>
    <xf numFmtId="0" fontId="0" fillId="0" borderId="8" xfId="0" applyFill="1" applyBorder="1" applyAlignment="1" applyProtection="1">
      <alignment horizontal="left" vertical="top" wrapText="1"/>
    </xf>
    <xf numFmtId="0" fontId="0" fillId="0" borderId="8" xfId="0" applyFill="1" applyBorder="1" applyAlignment="1" applyProtection="1">
      <alignment horizontal="center"/>
    </xf>
    <xf numFmtId="4" fontId="0" fillId="0" borderId="8" xfId="0" applyNumberFormat="1" applyBorder="1" applyAlignment="1" applyProtection="1">
      <alignment horizontal="right"/>
    </xf>
    <xf numFmtId="0" fontId="1" fillId="0" borderId="0" xfId="0" applyFont="1" applyBorder="1" applyAlignment="1" applyProtection="1"/>
    <xf numFmtId="4" fontId="1" fillId="0" borderId="0" xfId="0" applyNumberFormat="1" applyFont="1" applyBorder="1" applyAlignment="1" applyProtection="1"/>
    <xf numFmtId="0" fontId="0" fillId="0" borderId="0" xfId="0" applyFill="1" applyBorder="1" applyAlignment="1" applyProtection="1">
      <alignment horizontal="left" wrapText="1"/>
    </xf>
    <xf numFmtId="0" fontId="0" fillId="0" borderId="0" xfId="0" applyAlignment="1" applyProtection="1"/>
    <xf numFmtId="4" fontId="0" fillId="0" borderId="0" xfId="0" applyNumberFormat="1" applyAlignment="1" applyProtection="1"/>
    <xf numFmtId="0" fontId="6" fillId="2" borderId="9" xfId="3" applyAlignment="1" applyProtection="1">
      <alignment horizontal="left" wrapText="1"/>
    </xf>
    <xf numFmtId="0" fontId="6" fillId="2" borderId="9" xfId="3" applyAlignment="1" applyProtection="1"/>
    <xf numFmtId="4" fontId="6" fillId="2" borderId="9" xfId="3" applyNumberFormat="1" applyAlignment="1" applyProtection="1"/>
    <xf numFmtId="0" fontId="2" fillId="0" borderId="0" xfId="0" applyFont="1" applyProtection="1"/>
    <xf numFmtId="0" fontId="1" fillId="0" borderId="0" xfId="0" applyFont="1" applyProtection="1"/>
    <xf numFmtId="4" fontId="1" fillId="0" borderId="0" xfId="0" applyNumberFormat="1" applyFont="1" applyProtection="1"/>
    <xf numFmtId="0" fontId="0" fillId="0" borderId="0" xfId="0" quotePrefix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Protection="1"/>
    <xf numFmtId="4" fontId="0" fillId="0" borderId="0" xfId="0" applyNumberFormat="1" applyBorder="1" applyProtection="1"/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Border="1" applyProtection="1"/>
    <xf numFmtId="0" fontId="6" fillId="2" borderId="19" xfId="3" applyBorder="1" applyAlignment="1" applyProtection="1"/>
    <xf numFmtId="4" fontId="3" fillId="0" borderId="7" xfId="0" applyNumberFormat="1" applyFont="1" applyBorder="1" applyAlignment="1" applyProtection="1">
      <alignment horizontal="center" vertical="center" wrapText="1"/>
    </xf>
    <xf numFmtId="4" fontId="0" fillId="0" borderId="3" xfId="0" applyNumberFormat="1" applyBorder="1" applyAlignment="1" applyProtection="1">
      <alignment horizontal="right"/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/>
    </xf>
    <xf numFmtId="0" fontId="0" fillId="0" borderId="10" xfId="0" quotePrefix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left" vertical="top" wrapText="1"/>
    </xf>
    <xf numFmtId="0" fontId="0" fillId="0" borderId="10" xfId="0" applyFill="1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right"/>
    </xf>
    <xf numFmtId="0" fontId="0" fillId="0" borderId="8" xfId="0" quotePrefix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4" fontId="6" fillId="2" borderId="9" xfId="3" applyNumberFormat="1" applyAlignment="1" applyProtection="1">
      <alignment horizontal="right"/>
    </xf>
    <xf numFmtId="4" fontId="0" fillId="0" borderId="10" xfId="0" applyNumberFormat="1" applyBorder="1" applyAlignment="1" applyProtection="1">
      <alignment horizontal="right"/>
      <protection locked="0"/>
    </xf>
    <xf numFmtId="164" fontId="0" fillId="0" borderId="3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2" fontId="8" fillId="0" borderId="10" xfId="0" applyNumberFormat="1" applyFont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4" fontId="8" fillId="0" borderId="1" xfId="0" applyNumberFormat="1" applyFont="1" applyBorder="1" applyProtection="1">
      <protection locked="0"/>
    </xf>
    <xf numFmtId="49" fontId="12" fillId="0" borderId="0" xfId="0" applyNumberFormat="1" applyFont="1" applyAlignment="1" applyProtection="1">
      <alignment horizontal="left" vertical="top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4" fontId="9" fillId="0" borderId="6" xfId="0" applyNumberFormat="1" applyFont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horizontal="center"/>
    </xf>
    <xf numFmtId="49" fontId="9" fillId="0" borderId="0" xfId="0" applyNumberFormat="1" applyFont="1" applyAlignment="1" applyProtection="1">
      <alignment horizontal="left" vertical="top"/>
    </xf>
    <xf numFmtId="0" fontId="9" fillId="0" borderId="0" xfId="0" applyFont="1" applyAlignment="1" applyProtection="1">
      <alignment horizontal="right"/>
    </xf>
    <xf numFmtId="4" fontId="9" fillId="0" borderId="0" xfId="0" applyNumberFormat="1" applyFont="1" applyFill="1" applyProtection="1"/>
    <xf numFmtId="4" fontId="9" fillId="0" borderId="0" xfId="0" applyNumberFormat="1" applyFont="1" applyProtection="1"/>
    <xf numFmtId="0" fontId="8" fillId="0" borderId="0" xfId="0" applyFont="1" applyProtection="1"/>
    <xf numFmtId="49" fontId="8" fillId="0" borderId="1" xfId="0" applyNumberFormat="1" applyFont="1" applyFill="1" applyBorder="1" applyAlignment="1" applyProtection="1">
      <alignment vertical="top"/>
    </xf>
    <xf numFmtId="0" fontId="8" fillId="0" borderId="1" xfId="0" applyFont="1" applyFill="1" applyBorder="1" applyAlignment="1" applyProtection="1">
      <alignment horizontal="justify" vertical="top" wrapText="1"/>
    </xf>
    <xf numFmtId="0" fontId="8" fillId="0" borderId="1" xfId="0" applyFont="1" applyFill="1" applyBorder="1" applyAlignment="1" applyProtection="1">
      <alignment horizontal="center"/>
    </xf>
    <xf numFmtId="2" fontId="8" fillId="0" borderId="1" xfId="0" applyNumberFormat="1" applyFont="1" applyFill="1" applyBorder="1" applyProtection="1"/>
    <xf numFmtId="4" fontId="8" fillId="0" borderId="1" xfId="0" applyNumberFormat="1" applyFont="1" applyFill="1" applyBorder="1" applyAlignment="1" applyProtection="1">
      <alignment horizontal="right"/>
    </xf>
    <xf numFmtId="4" fontId="8" fillId="0" borderId="1" xfId="0" applyNumberFormat="1" applyFont="1" applyFill="1" applyBorder="1" applyProtection="1"/>
    <xf numFmtId="0" fontId="8" fillId="0" borderId="1" xfId="0" applyFont="1" applyBorder="1" applyAlignment="1" applyProtection="1">
      <alignment vertical="top"/>
    </xf>
    <xf numFmtId="49" fontId="8" fillId="0" borderId="0" xfId="2" applyNumberFormat="1" applyFont="1" applyFill="1" applyBorder="1" applyAlignment="1" applyProtection="1">
      <alignment vertical="center"/>
    </xf>
    <xf numFmtId="4" fontId="9" fillId="0" borderId="0" xfId="0" applyNumberFormat="1" applyFont="1" applyFill="1" applyBorder="1" applyAlignment="1" applyProtection="1">
      <alignment horizontal="right" wrapText="1"/>
    </xf>
    <xf numFmtId="0" fontId="9" fillId="0" borderId="0" xfId="0" applyFont="1" applyFill="1" applyBorder="1" applyAlignment="1" applyProtection="1">
      <alignment horizontal="right"/>
    </xf>
    <xf numFmtId="4" fontId="18" fillId="0" borderId="0" xfId="0" applyNumberFormat="1" applyFont="1" applyFill="1" applyBorder="1" applyProtection="1"/>
    <xf numFmtId="4" fontId="14" fillId="0" borderId="0" xfId="0" applyNumberFormat="1" applyFont="1" applyFill="1" applyBorder="1" applyProtection="1"/>
    <xf numFmtId="4" fontId="9" fillId="0" borderId="0" xfId="0" applyNumberFormat="1" applyFont="1" applyFill="1" applyBorder="1" applyProtection="1"/>
    <xf numFmtId="49" fontId="9" fillId="0" borderId="0" xfId="0" applyNumberFormat="1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right"/>
    </xf>
    <xf numFmtId="4" fontId="18" fillId="0" borderId="0" xfId="0" applyNumberFormat="1" applyFont="1" applyFill="1" applyProtection="1"/>
    <xf numFmtId="4" fontId="14" fillId="0" borderId="0" xfId="0" applyNumberFormat="1" applyFont="1" applyFill="1" applyProtection="1"/>
    <xf numFmtId="49" fontId="9" fillId="0" borderId="0" xfId="0" applyNumberFormat="1" applyFont="1" applyFill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 wrapText="1"/>
    </xf>
    <xf numFmtId="2" fontId="8" fillId="0" borderId="1" xfId="0" applyNumberFormat="1" applyFont="1" applyBorder="1" applyProtection="1"/>
    <xf numFmtId="49" fontId="8" fillId="0" borderId="0" xfId="0" applyNumberFormat="1" applyFont="1" applyFill="1" applyAlignment="1" applyProtection="1">
      <alignment horizontal="right" vertical="top"/>
    </xf>
    <xf numFmtId="0" fontId="0" fillId="0" borderId="1" xfId="0" applyFont="1" applyFill="1" applyBorder="1" applyAlignment="1" applyProtection="1">
      <alignment horizontal="center"/>
    </xf>
    <xf numFmtId="4" fontId="14" fillId="0" borderId="0" xfId="0" applyNumberFormat="1" applyFont="1" applyProtection="1"/>
    <xf numFmtId="2" fontId="8" fillId="0" borderId="1" xfId="0" applyNumberFormat="1" applyFont="1" applyFill="1" applyBorder="1" applyAlignment="1" applyProtection="1">
      <alignment horizontal="right"/>
    </xf>
    <xf numFmtId="0" fontId="8" fillId="0" borderId="1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 wrapText="1"/>
    </xf>
    <xf numFmtId="0" fontId="19" fillId="0" borderId="0" xfId="0" applyFont="1" applyBorder="1" applyAlignment="1" applyProtection="1">
      <alignment horizontal="right"/>
    </xf>
    <xf numFmtId="4" fontId="19" fillId="0" borderId="0" xfId="0" applyNumberFormat="1" applyFont="1" applyFill="1" applyBorder="1" applyProtection="1"/>
    <xf numFmtId="4" fontId="14" fillId="0" borderId="0" xfId="0" applyNumberFormat="1" applyFont="1" applyBorder="1" applyProtection="1"/>
    <xf numFmtId="4" fontId="9" fillId="0" borderId="0" xfId="0" applyNumberFormat="1" applyFont="1" applyBorder="1" applyProtection="1"/>
    <xf numFmtId="2" fontId="8" fillId="0" borderId="0" xfId="0" applyNumberFormat="1" applyFont="1" applyFill="1" applyBorder="1" applyAlignment="1" applyProtection="1">
      <alignment horizontal="right"/>
    </xf>
    <xf numFmtId="4" fontId="8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 vertical="center" wrapText="1"/>
    </xf>
    <xf numFmtId="4" fontId="7" fillId="0" borderId="0" xfId="0" applyNumberFormat="1" applyFont="1" applyFill="1" applyBorder="1" applyAlignment="1" applyProtection="1">
      <alignment vertical="center" wrapText="1"/>
    </xf>
    <xf numFmtId="4" fontId="8" fillId="0" borderId="0" xfId="0" applyNumberFormat="1" applyFont="1" applyFill="1" applyAlignment="1" applyProtection="1">
      <alignment vertical="center" wrapText="1"/>
    </xf>
    <xf numFmtId="4" fontId="8" fillId="0" borderId="1" xfId="0" applyNumberFormat="1" applyFont="1" applyFill="1" applyBorder="1" applyAlignment="1" applyProtection="1"/>
    <xf numFmtId="49" fontId="8" fillId="0" borderId="0" xfId="0" applyNumberFormat="1" applyFont="1" applyAlignment="1" applyProtection="1">
      <alignment vertical="top"/>
    </xf>
    <xf numFmtId="0" fontId="9" fillId="0" borderId="0" xfId="0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 applyProtection="1">
      <alignment vertical="center" wrapText="1"/>
    </xf>
    <xf numFmtId="4" fontId="9" fillId="0" borderId="0" xfId="0" applyNumberFormat="1" applyFont="1" applyFill="1" applyBorder="1" applyAlignment="1" applyProtection="1">
      <alignment vertical="center" wrapText="1"/>
    </xf>
    <xf numFmtId="4" fontId="8" fillId="0" borderId="0" xfId="0" applyNumberFormat="1" applyFont="1" applyProtection="1"/>
    <xf numFmtId="49" fontId="8" fillId="0" borderId="1" xfId="0" applyNumberFormat="1" applyFont="1" applyFill="1" applyBorder="1" applyAlignment="1" applyProtection="1">
      <alignment horizontal="left" vertical="top"/>
    </xf>
    <xf numFmtId="4" fontId="8" fillId="0" borderId="1" xfId="0" applyNumberFormat="1" applyFont="1" applyBorder="1" applyAlignment="1" applyProtection="1">
      <alignment vertical="top" wrapText="1"/>
    </xf>
    <xf numFmtId="1" fontId="8" fillId="0" borderId="1" xfId="0" applyNumberFormat="1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vertical="top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vertical="center"/>
    </xf>
    <xf numFmtId="49" fontId="8" fillId="0" borderId="14" xfId="0" applyNumberFormat="1" applyFont="1" applyBorder="1" applyAlignment="1" applyProtection="1">
      <alignment vertical="top"/>
    </xf>
    <xf numFmtId="0" fontId="8" fillId="0" borderId="14" xfId="0" applyFont="1" applyBorder="1" applyAlignment="1" applyProtection="1">
      <alignment wrapText="1"/>
    </xf>
    <xf numFmtId="0" fontId="8" fillId="0" borderId="14" xfId="0" applyFont="1" applyBorder="1" applyProtection="1"/>
    <xf numFmtId="4" fontId="20" fillId="0" borderId="14" xfId="0" applyNumberFormat="1" applyFont="1" applyBorder="1" applyProtection="1"/>
    <xf numFmtId="4" fontId="21" fillId="0" borderId="14" xfId="0" applyNumberFormat="1" applyFont="1" applyBorder="1" applyProtection="1"/>
    <xf numFmtId="4" fontId="8" fillId="0" borderId="14" xfId="0" applyNumberFormat="1" applyFont="1" applyBorder="1" applyProtection="1"/>
    <xf numFmtId="49" fontId="8" fillId="0" borderId="16" xfId="0" applyNumberFormat="1" applyFont="1" applyBorder="1" applyAlignment="1" applyProtection="1">
      <alignment vertical="top"/>
    </xf>
    <xf numFmtId="0" fontId="9" fillId="0" borderId="16" xfId="0" applyFont="1" applyBorder="1" applyAlignment="1" applyProtection="1">
      <alignment horizontal="justify" wrapText="1"/>
    </xf>
    <xf numFmtId="0" fontId="18" fillId="0" borderId="16" xfId="0" applyFont="1" applyBorder="1" applyAlignment="1" applyProtection="1">
      <alignment horizontal="justify" wrapText="1"/>
    </xf>
    <xf numFmtId="4" fontId="14" fillId="0" borderId="16" xfId="0" applyNumberFormat="1" applyFont="1" applyBorder="1" applyProtection="1"/>
    <xf numFmtId="4" fontId="9" fillId="0" borderId="16" xfId="0" applyNumberFormat="1" applyFont="1" applyBorder="1" applyProtection="1"/>
    <xf numFmtId="0" fontId="0" fillId="0" borderId="14" xfId="0" applyFont="1" applyBorder="1" applyProtection="1"/>
    <xf numFmtId="0" fontId="0" fillId="0" borderId="14" xfId="0" applyBorder="1" applyProtection="1"/>
    <xf numFmtId="4" fontId="0" fillId="0" borderId="14" xfId="0" applyNumberFormat="1" applyBorder="1" applyProtection="1"/>
    <xf numFmtId="0" fontId="6" fillId="2" borderId="9" xfId="3" applyProtection="1"/>
    <xf numFmtId="4" fontId="0" fillId="0" borderId="1" xfId="0" applyNumberFormat="1" applyFont="1" applyBorder="1" applyProtection="1">
      <protection locked="0"/>
    </xf>
    <xf numFmtId="4" fontId="0" fillId="0" borderId="10" xfId="0" applyNumberFormat="1" applyFont="1" applyBorder="1" applyProtection="1">
      <protection locked="0"/>
    </xf>
    <xf numFmtId="4" fontId="8" fillId="0" borderId="10" xfId="0" applyNumberFormat="1" applyFont="1" applyBorder="1" applyProtection="1">
      <protection locked="0"/>
    </xf>
    <xf numFmtId="4" fontId="8" fillId="0" borderId="8" xfId="0" applyNumberFormat="1" applyFont="1" applyBorder="1" applyProtection="1">
      <protection locked="0"/>
    </xf>
    <xf numFmtId="0" fontId="8" fillId="0" borderId="0" xfId="0" applyFont="1" applyFill="1" applyAlignment="1" applyProtection="1">
      <alignment horizontal="right" vertical="top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4" fontId="9" fillId="0" borderId="12" xfId="0" applyNumberFormat="1" applyFont="1" applyBorder="1" applyAlignment="1" applyProtection="1">
      <alignment horizontal="center" vertical="center" wrapText="1"/>
    </xf>
    <xf numFmtId="4" fontId="9" fillId="0" borderId="13" xfId="0" applyNumberFormat="1" applyFont="1" applyBorder="1" applyAlignment="1" applyProtection="1">
      <alignment horizontal="center" vertical="center" wrapText="1"/>
    </xf>
    <xf numFmtId="0" fontId="8" fillId="0" borderId="1" xfId="0" quotePrefix="1" applyFont="1" applyBorder="1" applyAlignment="1" applyProtection="1">
      <alignment horizontal="center" vertical="center"/>
    </xf>
    <xf numFmtId="4" fontId="8" fillId="0" borderId="1" xfId="0" applyNumberFormat="1" applyFont="1" applyBorder="1" applyAlignment="1" applyProtection="1">
      <alignment horizontal="right"/>
    </xf>
    <xf numFmtId="0" fontId="8" fillId="0" borderId="8" xfId="0" quotePrefix="1" applyFont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left" vertical="top" wrapText="1"/>
    </xf>
    <xf numFmtId="0" fontId="8" fillId="0" borderId="8" xfId="0" applyFont="1" applyFill="1" applyBorder="1" applyAlignment="1" applyProtection="1">
      <alignment horizontal="center"/>
    </xf>
    <xf numFmtId="4" fontId="8" fillId="0" borderId="8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vertical="center"/>
    </xf>
    <xf numFmtId="4" fontId="10" fillId="0" borderId="0" xfId="0" applyNumberFormat="1" applyFont="1" applyBorder="1" applyProtection="1"/>
    <xf numFmtId="4" fontId="9" fillId="0" borderId="0" xfId="0" applyNumberFormat="1" applyFont="1" applyBorder="1" applyAlignment="1" applyProtection="1">
      <alignment horizontal="right" vertical="center"/>
    </xf>
    <xf numFmtId="4" fontId="9" fillId="0" borderId="0" xfId="0" applyNumberFormat="1" applyFont="1" applyBorder="1" applyAlignment="1" applyProtection="1">
      <alignment horizontal="right"/>
    </xf>
    <xf numFmtId="0" fontId="8" fillId="0" borderId="14" xfId="0" applyFont="1" applyFill="1" applyBorder="1" applyAlignment="1" applyProtection="1">
      <alignment horizontal="left" vertical="top" wrapText="1"/>
    </xf>
    <xf numFmtId="4" fontId="8" fillId="0" borderId="14" xfId="0" applyNumberFormat="1" applyFont="1" applyBorder="1" applyAlignment="1" applyProtection="1">
      <alignment horizontal="right"/>
    </xf>
    <xf numFmtId="0" fontId="6" fillId="2" borderId="9" xfId="3" applyAlignment="1" applyProtection="1">
      <alignment horizontal="left" vertical="top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 wrapText="1"/>
    </xf>
    <xf numFmtId="4" fontId="4" fillId="0" borderId="7" xfId="0" applyNumberFormat="1" applyFont="1" applyBorder="1" applyAlignment="1" applyProtection="1">
      <alignment horizontal="center" vertical="center" wrapText="1"/>
    </xf>
    <xf numFmtId="0" fontId="8" fillId="0" borderId="3" xfId="0" quotePrefix="1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center"/>
    </xf>
    <xf numFmtId="2" fontId="0" fillId="0" borderId="3" xfId="0" applyNumberFormat="1" applyBorder="1" applyProtection="1"/>
    <xf numFmtId="2" fontId="0" fillId="0" borderId="1" xfId="0" applyNumberFormat="1" applyBorder="1" applyProtection="1"/>
    <xf numFmtId="4" fontId="0" fillId="0" borderId="1" xfId="0" applyNumberFormat="1" applyBorder="1" applyProtection="1"/>
    <xf numFmtId="0" fontId="8" fillId="0" borderId="10" xfId="0" quotePrefix="1" applyFont="1" applyBorder="1" applyAlignment="1" applyProtection="1">
      <alignment horizontal="center"/>
    </xf>
    <xf numFmtId="0" fontId="8" fillId="0" borderId="10" xfId="4" applyFont="1" applyBorder="1" applyAlignment="1" applyProtection="1">
      <alignment horizontal="left" vertical="top" wrapText="1"/>
    </xf>
    <xf numFmtId="0" fontId="8" fillId="0" borderId="8" xfId="0" quotePrefix="1" applyFont="1" applyBorder="1" applyAlignment="1" applyProtection="1">
      <alignment horizontal="center"/>
    </xf>
    <xf numFmtId="0" fontId="8" fillId="0" borderId="8" xfId="4" applyFont="1" applyBorder="1" applyAlignment="1" applyProtection="1">
      <alignment horizontal="left" vertical="top" wrapText="1"/>
    </xf>
    <xf numFmtId="2" fontId="0" fillId="0" borderId="8" xfId="0" applyNumberFormat="1" applyBorder="1" applyProtection="1"/>
    <xf numFmtId="0" fontId="8" fillId="0" borderId="0" xfId="4" applyFont="1" applyFill="1" applyBorder="1" applyAlignment="1" applyProtection="1">
      <alignment horizontal="left" vertical="top" wrapText="1"/>
    </xf>
    <xf numFmtId="4" fontId="8" fillId="0" borderId="0" xfId="0" applyNumberFormat="1" applyFont="1" applyBorder="1" applyAlignment="1" applyProtection="1">
      <alignment horizontal="right"/>
    </xf>
    <xf numFmtId="2" fontId="0" fillId="0" borderId="10" xfId="0" applyNumberFormat="1" applyBorder="1" applyProtection="1"/>
    <xf numFmtId="0" fontId="0" fillId="0" borderId="10" xfId="0" quotePrefix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left" vertical="top" wrapText="1"/>
    </xf>
    <xf numFmtId="0" fontId="8" fillId="0" borderId="1" xfId="0" quotePrefix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 vertical="top" wrapText="1"/>
    </xf>
    <xf numFmtId="0" fontId="8" fillId="0" borderId="1" xfId="0" applyFont="1" applyBorder="1" applyProtection="1"/>
    <xf numFmtId="0" fontId="8" fillId="0" borderId="1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164" fontId="0" fillId="0" borderId="8" xfId="0" applyNumberFormat="1" applyFont="1" applyFill="1" applyBorder="1" applyProtection="1"/>
    <xf numFmtId="0" fontId="8" fillId="0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justify" vertical="top" wrapText="1"/>
    </xf>
    <xf numFmtId="0" fontId="8" fillId="0" borderId="2" xfId="0" applyFont="1" applyFill="1" applyBorder="1" applyAlignment="1" applyProtection="1">
      <alignment horizontal="justify" vertical="top" wrapText="1"/>
    </xf>
    <xf numFmtId="0" fontId="0" fillId="0" borderId="0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/>
    </xf>
    <xf numFmtId="4" fontId="8" fillId="0" borderId="10" xfId="0" applyNumberFormat="1" applyFont="1" applyBorder="1" applyAlignment="1" applyProtection="1">
      <alignment horizontal="right"/>
    </xf>
    <xf numFmtId="0" fontId="0" fillId="0" borderId="1" xfId="0" applyBorder="1" applyAlignment="1" applyProtection="1">
      <alignment wrapText="1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 vertical="top" wrapText="1"/>
    </xf>
    <xf numFmtId="49" fontId="8" fillId="0" borderId="1" xfId="0" quotePrefix="1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justify" vertical="top" wrapText="1"/>
    </xf>
    <xf numFmtId="49" fontId="8" fillId="0" borderId="10" xfId="0" quotePrefix="1" applyNumberFormat="1" applyFont="1" applyBorder="1" applyAlignment="1" applyProtection="1">
      <alignment horizontal="center" vertical="center"/>
    </xf>
    <xf numFmtId="49" fontId="8" fillId="0" borderId="8" xfId="0" quotePrefix="1" applyNumberFormat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2" fontId="0" fillId="0" borderId="14" xfId="0" applyNumberFormat="1" applyBorder="1" applyProtection="1"/>
    <xf numFmtId="2" fontId="0" fillId="0" borderId="0" xfId="0" applyNumberFormat="1" applyProtection="1"/>
    <xf numFmtId="0" fontId="0" fillId="0" borderId="14" xfId="0" applyFill="1" applyBorder="1" applyProtection="1"/>
    <xf numFmtId="2" fontId="6" fillId="2" borderId="9" xfId="3" applyNumberFormat="1" applyProtection="1"/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quotePrefix="1" applyFont="1" applyBorder="1" applyProtection="1"/>
    <xf numFmtId="0" fontId="8" fillId="0" borderId="10" xfId="0" quotePrefix="1" applyFont="1" applyBorder="1" applyProtection="1"/>
    <xf numFmtId="0" fontId="8" fillId="0" borderId="10" xfId="0" applyFont="1" applyFill="1" applyBorder="1" applyAlignment="1" applyProtection="1">
      <alignment horizontal="left" vertical="top" wrapText="1"/>
    </xf>
    <xf numFmtId="0" fontId="8" fillId="0" borderId="8" xfId="0" applyFont="1" applyBorder="1" applyAlignment="1" applyProtection="1">
      <alignment vertical="center"/>
    </xf>
    <xf numFmtId="4" fontId="8" fillId="0" borderId="8" xfId="0" applyNumberFormat="1" applyFont="1" applyFill="1" applyBorder="1" applyAlignment="1" applyProtection="1">
      <alignment horizontal="left" vertical="top"/>
    </xf>
    <xf numFmtId="4" fontId="8" fillId="0" borderId="8" xfId="0" applyNumberFormat="1" applyFont="1" applyBorder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Fill="1" applyAlignment="1" applyProtection="1">
      <alignment horizontal="left" wrapText="1"/>
    </xf>
    <xf numFmtId="0" fontId="6" fillId="2" borderId="17" xfId="3" applyBorder="1" applyAlignment="1" applyProtection="1">
      <alignment horizontal="center" vertical="center"/>
    </xf>
    <xf numFmtId="0" fontId="6" fillId="2" borderId="19" xfId="3" applyBorder="1" applyAlignment="1" applyProtection="1">
      <alignment horizontal="center" vertical="center"/>
    </xf>
    <xf numFmtId="0" fontId="16" fillId="2" borderId="9" xfId="3" applyFont="1" applyAlignment="1" applyProtection="1">
      <alignment horizontal="center" vertical="center"/>
    </xf>
    <xf numFmtId="0" fontId="16" fillId="2" borderId="9" xfId="3" applyFont="1" applyAlignment="1" applyProtection="1"/>
    <xf numFmtId="0" fontId="16" fillId="2" borderId="21" xfId="3" applyFont="1" applyBorder="1" applyAlignment="1" applyProtection="1">
      <alignment horizontal="center" vertical="center" wrapText="1"/>
    </xf>
    <xf numFmtId="0" fontId="16" fillId="2" borderId="22" xfId="3" applyFont="1" applyBorder="1" applyAlignment="1" applyProtection="1">
      <alignment vertical="center" wrapText="1"/>
    </xf>
    <xf numFmtId="0" fontId="16" fillId="2" borderId="23" xfId="3" applyFont="1" applyBorder="1" applyAlignment="1" applyProtection="1">
      <alignment vertical="center" wrapText="1"/>
    </xf>
    <xf numFmtId="0" fontId="16" fillId="2" borderId="21" xfId="3" applyFont="1" applyBorder="1" applyAlignment="1" applyProtection="1">
      <alignment horizontal="center" vertical="center"/>
    </xf>
    <xf numFmtId="0" fontId="16" fillId="2" borderId="22" xfId="3" applyFont="1" applyBorder="1" applyAlignment="1" applyProtection="1">
      <alignment vertical="center"/>
    </xf>
    <xf numFmtId="0" fontId="16" fillId="2" borderId="23" xfId="3" applyFont="1" applyBorder="1" applyAlignment="1" applyProtection="1">
      <alignment vertical="center"/>
    </xf>
    <xf numFmtId="0" fontId="9" fillId="0" borderId="0" xfId="0" applyFont="1" applyAlignment="1" applyProtection="1">
      <alignment horizontal="left" wrapText="1"/>
    </xf>
    <xf numFmtId="0" fontId="16" fillId="2" borderId="17" xfId="3" applyFont="1" applyBorder="1" applyAlignment="1" applyProtection="1">
      <alignment horizontal="center" vertical="center" wrapText="1"/>
    </xf>
    <xf numFmtId="0" fontId="16" fillId="2" borderId="18" xfId="3" applyFont="1" applyBorder="1" applyAlignment="1" applyProtection="1">
      <alignment horizontal="center" vertical="center" wrapText="1"/>
    </xf>
    <xf numFmtId="0" fontId="16" fillId="2" borderId="18" xfId="3" applyFont="1" applyBorder="1" applyAlignment="1" applyProtection="1">
      <alignment horizontal="center"/>
    </xf>
    <xf numFmtId="0" fontId="16" fillId="2" borderId="19" xfId="3" applyFont="1" applyBorder="1" applyAlignment="1" applyProtection="1">
      <alignment horizontal="center"/>
    </xf>
    <xf numFmtId="0" fontId="8" fillId="0" borderId="0" xfId="0" applyFont="1" applyAlignment="1" applyProtection="1"/>
    <xf numFmtId="0" fontId="9" fillId="0" borderId="0" xfId="0" applyFont="1" applyFill="1" applyAlignment="1" applyProtection="1">
      <alignment horizontal="left" wrapText="1"/>
    </xf>
    <xf numFmtId="0" fontId="16" fillId="2" borderId="19" xfId="3" applyFont="1" applyBorder="1" applyAlignment="1" applyProtection="1">
      <alignment horizontal="center" vertical="center" wrapText="1"/>
    </xf>
    <xf numFmtId="0" fontId="6" fillId="2" borderId="20" xfId="3" applyBorder="1" applyAlignment="1" applyProtection="1">
      <alignment horizontal="center" vertical="center" wrapText="1"/>
    </xf>
  </cellXfs>
  <cellStyles count="5">
    <cellStyle name="Navadno" xfId="0" builtinId="0"/>
    <cellStyle name="Navadno 10" xfId="1"/>
    <cellStyle name="Navadno 7" xfId="4"/>
    <cellStyle name="Preveri celico" xfId="3" builtinId="23"/>
    <cellStyle name="Vejic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I9" sqref="A1:XFD1048576"/>
    </sheetView>
  </sheetViews>
  <sheetFormatPr defaultRowHeight="15" x14ac:dyDescent="0.25"/>
  <cols>
    <col min="1" max="1" width="9.140625" style="17"/>
    <col min="2" max="2" width="50.28515625" style="17" customWidth="1"/>
    <col min="3" max="3" width="32.140625" style="17" customWidth="1"/>
    <col min="7" max="7" width="10.140625" bestFit="1" customWidth="1"/>
  </cols>
  <sheetData>
    <row r="1" spans="1:7" ht="15.75" thickBot="1" x14ac:dyDescent="0.3"/>
    <row r="2" spans="1:7" ht="30" customHeight="1" thickTop="1" thickBot="1" x14ac:dyDescent="0.3">
      <c r="B2" s="265" t="s">
        <v>160</v>
      </c>
      <c r="C2" s="266"/>
    </row>
    <row r="3" spans="1:7" ht="15" customHeight="1" thickTop="1" x14ac:dyDescent="0.25">
      <c r="B3" s="18"/>
      <c r="C3" s="19"/>
    </row>
    <row r="4" spans="1:7" x14ac:dyDescent="0.25">
      <c r="A4" s="20">
        <v>1</v>
      </c>
      <c r="B4" s="21" t="s">
        <v>212</v>
      </c>
      <c r="C4" s="22">
        <f>'Izgradnja prepusta 1'!F23</f>
        <v>0</v>
      </c>
      <c r="D4" s="15"/>
    </row>
    <row r="5" spans="1:7" x14ac:dyDescent="0.25">
      <c r="A5" s="20">
        <v>2</v>
      </c>
      <c r="B5" s="21" t="s">
        <v>208</v>
      </c>
      <c r="C5" s="22">
        <f>'Izgradnja prepusta 2'!F22</f>
        <v>0</v>
      </c>
      <c r="D5" s="15"/>
    </row>
    <row r="6" spans="1:7" ht="45" x14ac:dyDescent="0.25">
      <c r="A6" s="20">
        <v>3</v>
      </c>
      <c r="B6" s="23" t="s">
        <v>213</v>
      </c>
      <c r="C6" s="22">
        <f>'Izgradnja pločnika Vojsko'!F26</f>
        <v>0</v>
      </c>
      <c r="D6" s="15"/>
    </row>
    <row r="7" spans="1:7" x14ac:dyDescent="0.25">
      <c r="A7" s="20">
        <v>4</v>
      </c>
      <c r="B7" s="21" t="s">
        <v>214</v>
      </c>
      <c r="C7" s="22">
        <f>'Obnova ceste Kočar'!F26</f>
        <v>0</v>
      </c>
      <c r="D7" s="15"/>
    </row>
    <row r="8" spans="1:7" ht="30" x14ac:dyDescent="0.25">
      <c r="A8" s="20">
        <v>5</v>
      </c>
      <c r="B8" s="21" t="s">
        <v>210</v>
      </c>
      <c r="C8" s="22">
        <f>'Izgradnja pločnika Selo'!F24</f>
        <v>0</v>
      </c>
      <c r="D8" s="15"/>
    </row>
    <row r="9" spans="1:7" ht="60" x14ac:dyDescent="0.25">
      <c r="A9" s="20">
        <v>6</v>
      </c>
      <c r="B9" s="24" t="s">
        <v>215</v>
      </c>
      <c r="C9" s="25">
        <f>'Ureditev pločnika ob LC 462021'!F67</f>
        <v>0</v>
      </c>
      <c r="D9" s="14"/>
    </row>
    <row r="10" spans="1:7" ht="30" x14ac:dyDescent="0.25">
      <c r="A10" s="20">
        <v>7</v>
      </c>
      <c r="B10" s="24" t="s">
        <v>216</v>
      </c>
      <c r="C10" s="22">
        <f>'Ureditev razširitve Selo'!F22</f>
        <v>0</v>
      </c>
      <c r="D10" s="15"/>
    </row>
    <row r="11" spans="1:7" x14ac:dyDescent="0.25">
      <c r="A11" s="20">
        <v>8</v>
      </c>
      <c r="B11" s="24" t="s">
        <v>205</v>
      </c>
      <c r="C11" s="22">
        <f>'Ureditev avtobusnih postajališč'!F32</f>
        <v>0</v>
      </c>
      <c r="D11" s="15"/>
    </row>
    <row r="12" spans="1:7" ht="45.75" thickBot="1" x14ac:dyDescent="0.3">
      <c r="A12" s="26">
        <v>10</v>
      </c>
      <c r="B12" s="27" t="s">
        <v>206</v>
      </c>
      <c r="C12" s="28">
        <f>'Cestna razsvetljava Dobruša'!F9</f>
        <v>0</v>
      </c>
      <c r="D12" s="15"/>
    </row>
    <row r="13" spans="1:7" ht="15.75" thickTop="1" x14ac:dyDescent="0.25">
      <c r="B13" s="29" t="s">
        <v>161</v>
      </c>
      <c r="C13" s="30">
        <f>SUM(C4:C12)</f>
        <v>0</v>
      </c>
    </row>
    <row r="14" spans="1:7" ht="15.75" thickBot="1" x14ac:dyDescent="0.3">
      <c r="B14" s="31" t="s">
        <v>24</v>
      </c>
      <c r="C14" s="30">
        <f>C13*0.22</f>
        <v>0</v>
      </c>
    </row>
    <row r="15" spans="1:7" ht="16.5" thickTop="1" thickBot="1" x14ac:dyDescent="0.3">
      <c r="B15" s="32" t="s">
        <v>145</v>
      </c>
      <c r="C15" s="33">
        <f>C13+C14</f>
        <v>0</v>
      </c>
    </row>
    <row r="16" spans="1:7" ht="15.75" thickTop="1" x14ac:dyDescent="0.25">
      <c r="G16" s="1"/>
    </row>
  </sheetData>
  <sheetProtection password="CC0B" sheet="1" objects="1" scenarios="1" selectLockedCells="1" selectUnlockedCells="1"/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&amp;CPOPIS DEL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80" zoomScaleNormal="80" workbookViewId="0">
      <selection activeCell="E21" sqref="E21"/>
    </sheetView>
  </sheetViews>
  <sheetFormatPr defaultRowHeight="15" x14ac:dyDescent="0.25"/>
  <cols>
    <col min="1" max="1" width="7.42578125" style="17" bestFit="1" customWidth="1"/>
    <col min="2" max="2" width="52.42578125" style="17" bestFit="1" customWidth="1"/>
    <col min="3" max="3" width="15.7109375" style="17" customWidth="1"/>
    <col min="4" max="4" width="15.7109375" style="30" customWidth="1"/>
    <col min="5" max="6" width="30.7109375" style="30" customWidth="1"/>
    <col min="7" max="16384" width="9.140625" style="17"/>
  </cols>
  <sheetData>
    <row r="1" spans="1:6" ht="17.25" thickTop="1" thickBot="1" x14ac:dyDescent="0.3">
      <c r="A1" s="34"/>
      <c r="B1" s="35" t="s">
        <v>207</v>
      </c>
      <c r="C1" s="36"/>
      <c r="D1" s="36"/>
      <c r="E1" s="36"/>
      <c r="F1" s="72"/>
    </row>
    <row r="2" spans="1:6" ht="27" thickTop="1" thickBot="1" x14ac:dyDescent="0.3">
      <c r="A2" s="37" t="s">
        <v>2</v>
      </c>
      <c r="B2" s="38" t="s">
        <v>3</v>
      </c>
      <c r="C2" s="39" t="s">
        <v>4</v>
      </c>
      <c r="D2" s="40" t="s">
        <v>5</v>
      </c>
      <c r="E2" s="40" t="s">
        <v>6</v>
      </c>
      <c r="F2" s="73" t="s">
        <v>7</v>
      </c>
    </row>
    <row r="3" spans="1:6" x14ac:dyDescent="0.25">
      <c r="A3" s="41">
        <v>1</v>
      </c>
      <c r="B3" s="42" t="s">
        <v>28</v>
      </c>
      <c r="C3" s="43" t="s">
        <v>29</v>
      </c>
      <c r="D3" s="44">
        <v>10</v>
      </c>
      <c r="E3" s="74">
        <v>0</v>
      </c>
      <c r="F3" s="44">
        <f>+D3*E3</f>
        <v>0</v>
      </c>
    </row>
    <row r="4" spans="1:6" ht="30" x14ac:dyDescent="0.25">
      <c r="A4" s="45">
        <v>2</v>
      </c>
      <c r="B4" s="46" t="s">
        <v>8</v>
      </c>
      <c r="C4" s="47" t="s">
        <v>9</v>
      </c>
      <c r="D4" s="48">
        <v>150</v>
      </c>
      <c r="E4" s="75">
        <v>0</v>
      </c>
      <c r="F4" s="48">
        <f>+D4*E4</f>
        <v>0</v>
      </c>
    </row>
    <row r="5" spans="1:6" ht="30" x14ac:dyDescent="0.25">
      <c r="A5" s="45">
        <v>3</v>
      </c>
      <c r="B5" s="46" t="s">
        <v>10</v>
      </c>
      <c r="C5" s="47" t="s">
        <v>0</v>
      </c>
      <c r="D5" s="48">
        <v>50</v>
      </c>
      <c r="E5" s="75">
        <v>0</v>
      </c>
      <c r="F5" s="48">
        <f t="shared" ref="F5:F19" si="0">+D5*E5</f>
        <v>0</v>
      </c>
    </row>
    <row r="6" spans="1:6" ht="30" x14ac:dyDescent="0.25">
      <c r="A6" s="45">
        <v>4</v>
      </c>
      <c r="B6" s="46" t="s">
        <v>11</v>
      </c>
      <c r="C6" s="47" t="s">
        <v>0</v>
      </c>
      <c r="D6" s="48">
        <v>50</v>
      </c>
      <c r="E6" s="75">
        <v>0</v>
      </c>
      <c r="F6" s="48">
        <f t="shared" si="0"/>
        <v>0</v>
      </c>
    </row>
    <row r="7" spans="1:6" ht="30" x14ac:dyDescent="0.25">
      <c r="A7" s="45">
        <v>5</v>
      </c>
      <c r="B7" s="46" t="s">
        <v>12</v>
      </c>
      <c r="C7" s="47" t="s">
        <v>0</v>
      </c>
      <c r="D7" s="48">
        <v>15</v>
      </c>
      <c r="E7" s="75">
        <v>0</v>
      </c>
      <c r="F7" s="48">
        <f t="shared" si="0"/>
        <v>0</v>
      </c>
    </row>
    <row r="8" spans="1:6" ht="30" x14ac:dyDescent="0.25">
      <c r="A8" s="45">
        <v>6</v>
      </c>
      <c r="B8" s="46" t="s">
        <v>13</v>
      </c>
      <c r="C8" s="47" t="s">
        <v>0</v>
      </c>
      <c r="D8" s="48">
        <v>50</v>
      </c>
      <c r="E8" s="75">
        <v>0</v>
      </c>
      <c r="F8" s="48">
        <f t="shared" si="0"/>
        <v>0</v>
      </c>
    </row>
    <row r="9" spans="1:6" ht="30" x14ac:dyDescent="0.25">
      <c r="A9" s="45">
        <v>7</v>
      </c>
      <c r="B9" s="49" t="s">
        <v>14</v>
      </c>
      <c r="C9" s="50" t="s">
        <v>9</v>
      </c>
      <c r="D9" s="48">
        <v>5</v>
      </c>
      <c r="E9" s="75">
        <v>0</v>
      </c>
      <c r="F9" s="48">
        <f t="shared" si="0"/>
        <v>0</v>
      </c>
    </row>
    <row r="10" spans="1:6" ht="30" x14ac:dyDescent="0.25">
      <c r="A10" s="45">
        <v>8</v>
      </c>
      <c r="B10" s="49" t="s">
        <v>15</v>
      </c>
      <c r="C10" s="50" t="s">
        <v>9</v>
      </c>
      <c r="D10" s="48">
        <v>5</v>
      </c>
      <c r="E10" s="75">
        <v>0</v>
      </c>
      <c r="F10" s="48">
        <f t="shared" si="0"/>
        <v>0</v>
      </c>
    </row>
    <row r="11" spans="1:6" ht="30" x14ac:dyDescent="0.25">
      <c r="A11" s="45">
        <v>9</v>
      </c>
      <c r="B11" s="49" t="s">
        <v>16</v>
      </c>
      <c r="C11" s="50" t="s">
        <v>9</v>
      </c>
      <c r="D11" s="48">
        <v>15</v>
      </c>
      <c r="E11" s="75">
        <v>0</v>
      </c>
      <c r="F11" s="48">
        <f t="shared" si="0"/>
        <v>0</v>
      </c>
    </row>
    <row r="12" spans="1:6" x14ac:dyDescent="0.25">
      <c r="A12" s="45">
        <v>10</v>
      </c>
      <c r="B12" s="49" t="s">
        <v>17</v>
      </c>
      <c r="C12" s="50" t="s">
        <v>9</v>
      </c>
      <c r="D12" s="48">
        <v>65</v>
      </c>
      <c r="E12" s="75">
        <v>0</v>
      </c>
      <c r="F12" s="48">
        <f t="shared" si="0"/>
        <v>0</v>
      </c>
    </row>
    <row r="13" spans="1:6" ht="30" x14ac:dyDescent="0.25">
      <c r="A13" s="45">
        <v>11</v>
      </c>
      <c r="B13" s="49" t="s">
        <v>18</v>
      </c>
      <c r="C13" s="50" t="s">
        <v>0</v>
      </c>
      <c r="D13" s="48">
        <v>115</v>
      </c>
      <c r="E13" s="75">
        <v>0</v>
      </c>
      <c r="F13" s="48">
        <f t="shared" si="0"/>
        <v>0</v>
      </c>
    </row>
    <row r="14" spans="1:6" ht="30" x14ac:dyDescent="0.25">
      <c r="A14" s="45">
        <v>12</v>
      </c>
      <c r="B14" s="49" t="s">
        <v>19</v>
      </c>
      <c r="C14" s="50" t="s">
        <v>0</v>
      </c>
      <c r="D14" s="48">
        <v>30</v>
      </c>
      <c r="E14" s="75">
        <v>0</v>
      </c>
      <c r="F14" s="48">
        <f t="shared" si="0"/>
        <v>0</v>
      </c>
    </row>
    <row r="15" spans="1:6" ht="30" x14ac:dyDescent="0.25">
      <c r="A15" s="45">
        <v>13</v>
      </c>
      <c r="B15" s="49" t="s">
        <v>20</v>
      </c>
      <c r="C15" s="50" t="s">
        <v>46</v>
      </c>
      <c r="D15" s="48">
        <v>70</v>
      </c>
      <c r="E15" s="75">
        <v>0</v>
      </c>
      <c r="F15" s="48">
        <f t="shared" si="0"/>
        <v>0</v>
      </c>
    </row>
    <row r="16" spans="1:6" x14ac:dyDescent="0.25">
      <c r="A16" s="45">
        <v>14</v>
      </c>
      <c r="B16" s="49" t="s">
        <v>25</v>
      </c>
      <c r="C16" s="50" t="s">
        <v>26</v>
      </c>
      <c r="D16" s="48">
        <v>1</v>
      </c>
      <c r="E16" s="75">
        <v>0</v>
      </c>
      <c r="F16" s="48">
        <f>+D16*E16</f>
        <v>0</v>
      </c>
    </row>
    <row r="17" spans="1:6" ht="45" x14ac:dyDescent="0.25">
      <c r="A17" s="45">
        <v>15</v>
      </c>
      <c r="B17" s="49" t="s">
        <v>21</v>
      </c>
      <c r="C17" s="50" t="s">
        <v>22</v>
      </c>
      <c r="D17" s="48">
        <v>5500</v>
      </c>
      <c r="E17" s="75">
        <v>0</v>
      </c>
      <c r="F17" s="48">
        <f t="shared" si="0"/>
        <v>0</v>
      </c>
    </row>
    <row r="18" spans="1:6" ht="45" x14ac:dyDescent="0.25">
      <c r="A18" s="45">
        <v>16</v>
      </c>
      <c r="B18" s="49" t="s">
        <v>217</v>
      </c>
      <c r="C18" s="50" t="s">
        <v>9</v>
      </c>
      <c r="D18" s="48">
        <v>50</v>
      </c>
      <c r="E18" s="75">
        <v>0</v>
      </c>
      <c r="F18" s="48">
        <f t="shared" si="0"/>
        <v>0</v>
      </c>
    </row>
    <row r="19" spans="1:6" ht="30" x14ac:dyDescent="0.25">
      <c r="A19" s="45">
        <v>17</v>
      </c>
      <c r="B19" s="49" t="s">
        <v>23</v>
      </c>
      <c r="C19" s="50" t="s">
        <v>0</v>
      </c>
      <c r="D19" s="48">
        <v>20</v>
      </c>
      <c r="E19" s="75">
        <v>0</v>
      </c>
      <c r="F19" s="48">
        <f t="shared" si="0"/>
        <v>0</v>
      </c>
    </row>
    <row r="20" spans="1:6" ht="30" x14ac:dyDescent="0.25">
      <c r="A20" s="45">
        <v>18</v>
      </c>
      <c r="B20" s="49" t="s">
        <v>27</v>
      </c>
      <c r="C20" s="50" t="s">
        <v>46</v>
      </c>
      <c r="D20" s="48">
        <v>12</v>
      </c>
      <c r="E20" s="75">
        <v>0</v>
      </c>
      <c r="F20" s="48">
        <f>+D20*E20</f>
        <v>0</v>
      </c>
    </row>
    <row r="21" spans="1:6" ht="45" x14ac:dyDescent="0.25">
      <c r="A21" s="217">
        <v>19</v>
      </c>
      <c r="B21" s="155" t="s">
        <v>220</v>
      </c>
      <c r="C21" s="83" t="s">
        <v>46</v>
      </c>
      <c r="D21" s="84">
        <v>50</v>
      </c>
      <c r="E21" s="89">
        <v>0</v>
      </c>
      <c r="F21" s="84">
        <f>+D21*E21</f>
        <v>0</v>
      </c>
    </row>
    <row r="22" spans="1:6" ht="15.75" thickBot="1" x14ac:dyDescent="0.3">
      <c r="A22" s="51">
        <v>20</v>
      </c>
      <c r="B22" s="52" t="s">
        <v>162</v>
      </c>
      <c r="C22" s="53" t="s">
        <v>31</v>
      </c>
      <c r="D22" s="54">
        <v>10</v>
      </c>
      <c r="E22" s="54">
        <f>SUM(F3:F21)</f>
        <v>0</v>
      </c>
      <c r="F22" s="54">
        <f>E22/100*D22</f>
        <v>0</v>
      </c>
    </row>
    <row r="23" spans="1:6" ht="15.75" thickTop="1" x14ac:dyDescent="0.25">
      <c r="B23" s="55" t="s">
        <v>161</v>
      </c>
      <c r="C23" s="55"/>
      <c r="D23" s="56"/>
      <c r="E23" s="56"/>
      <c r="F23" s="56">
        <f>SUM(F3:F22)</f>
        <v>0</v>
      </c>
    </row>
    <row r="24" spans="1:6" ht="15.75" thickBot="1" x14ac:dyDescent="0.3">
      <c r="B24" s="57" t="s">
        <v>24</v>
      </c>
      <c r="C24" s="58"/>
      <c r="D24" s="59"/>
      <c r="E24" s="59"/>
      <c r="F24" s="59">
        <f>F23*0.22</f>
        <v>0</v>
      </c>
    </row>
    <row r="25" spans="1:6" ht="16.5" thickTop="1" thickBot="1" x14ac:dyDescent="0.3">
      <c r="B25" s="60" t="s">
        <v>145</v>
      </c>
      <c r="C25" s="61"/>
      <c r="D25" s="62"/>
      <c r="E25" s="62"/>
      <c r="F25" s="62">
        <f>F23+F24</f>
        <v>0</v>
      </c>
    </row>
    <row r="26" spans="1:6" ht="15.75" thickTop="1" x14ac:dyDescent="0.25"/>
    <row r="27" spans="1:6" ht="15.75" x14ac:dyDescent="0.25">
      <c r="A27" s="63"/>
      <c r="C27" s="30"/>
    </row>
    <row r="28" spans="1:6" ht="15.75" x14ac:dyDescent="0.25">
      <c r="A28" s="63"/>
      <c r="C28" s="30"/>
    </row>
    <row r="29" spans="1:6" x14ac:dyDescent="0.25">
      <c r="C29" s="30"/>
    </row>
    <row r="30" spans="1:6" x14ac:dyDescent="0.25">
      <c r="B30" s="64"/>
      <c r="C30" s="65"/>
      <c r="D30" s="65"/>
    </row>
    <row r="31" spans="1:6" x14ac:dyDescent="0.25">
      <c r="C31" s="30"/>
    </row>
    <row r="32" spans="1:6" x14ac:dyDescent="0.25">
      <c r="C32" s="30"/>
    </row>
    <row r="33" spans="1:5" x14ac:dyDescent="0.25">
      <c r="C33" s="30"/>
    </row>
    <row r="34" spans="1:5" x14ac:dyDescent="0.25">
      <c r="C34" s="30"/>
    </row>
    <row r="37" spans="1:5" x14ac:dyDescent="0.25">
      <c r="A37" s="66"/>
      <c r="B37" s="67"/>
      <c r="C37" s="68"/>
      <c r="D37" s="69"/>
      <c r="E37" s="69"/>
    </row>
    <row r="38" spans="1:5" x14ac:dyDescent="0.25">
      <c r="A38" s="66"/>
      <c r="B38" s="67"/>
      <c r="C38" s="68"/>
      <c r="D38" s="69"/>
      <c r="E38" s="69"/>
    </row>
    <row r="39" spans="1:5" x14ac:dyDescent="0.25">
      <c r="A39" s="66"/>
      <c r="B39" s="67"/>
      <c r="C39" s="68"/>
      <c r="D39" s="69"/>
      <c r="E39" s="69"/>
    </row>
    <row r="40" spans="1:5" x14ac:dyDescent="0.25">
      <c r="A40" s="66"/>
      <c r="B40" s="67"/>
      <c r="C40" s="68"/>
      <c r="D40" s="69"/>
      <c r="E40" s="69"/>
    </row>
    <row r="41" spans="1:5" x14ac:dyDescent="0.25">
      <c r="A41" s="66"/>
      <c r="B41" s="67"/>
      <c r="C41" s="68"/>
      <c r="D41" s="69"/>
      <c r="E41" s="69"/>
    </row>
    <row r="42" spans="1:5" x14ac:dyDescent="0.25">
      <c r="A42" s="66"/>
      <c r="B42" s="70"/>
      <c r="C42" s="71"/>
      <c r="D42" s="69"/>
      <c r="E42" s="69"/>
    </row>
    <row r="43" spans="1:5" x14ac:dyDescent="0.25">
      <c r="A43" s="66"/>
      <c r="B43" s="70"/>
      <c r="C43" s="71"/>
    </row>
    <row r="44" spans="1:5" x14ac:dyDescent="0.25">
      <c r="A44" s="66"/>
      <c r="B44" s="70"/>
      <c r="C44" s="71"/>
    </row>
    <row r="45" spans="1:5" x14ac:dyDescent="0.25">
      <c r="A45" s="66"/>
      <c r="B45" s="70"/>
      <c r="C45" s="71"/>
    </row>
    <row r="46" spans="1:5" x14ac:dyDescent="0.25">
      <c r="A46" s="66"/>
      <c r="B46" s="70"/>
      <c r="C46" s="71"/>
    </row>
    <row r="47" spans="1:5" x14ac:dyDescent="0.25">
      <c r="A47" s="66"/>
      <c r="B47" s="70"/>
      <c r="C47" s="71"/>
    </row>
    <row r="48" spans="1:5" x14ac:dyDescent="0.25">
      <c r="A48" s="66"/>
      <c r="B48" s="70"/>
      <c r="C48" s="71"/>
    </row>
    <row r="49" spans="1:3" x14ac:dyDescent="0.25">
      <c r="A49" s="66"/>
      <c r="B49" s="70"/>
      <c r="C49" s="71"/>
    </row>
    <row r="50" spans="1:3" x14ac:dyDescent="0.25">
      <c r="A50" s="66"/>
      <c r="B50" s="70"/>
      <c r="C50" s="71"/>
    </row>
    <row r="51" spans="1:3" x14ac:dyDescent="0.25">
      <c r="A51" s="66"/>
      <c r="B51" s="70"/>
      <c r="C51" s="71"/>
    </row>
    <row r="52" spans="1:3" x14ac:dyDescent="0.25">
      <c r="A52" s="66"/>
      <c r="B52" s="70"/>
      <c r="C52" s="71"/>
    </row>
    <row r="53" spans="1:3" x14ac:dyDescent="0.25">
      <c r="A53" s="66"/>
      <c r="B53" s="70"/>
      <c r="C53" s="71"/>
    </row>
    <row r="54" spans="1:3" x14ac:dyDescent="0.25">
      <c r="A54" s="66"/>
      <c r="B54" s="70"/>
      <c r="C54" s="71"/>
    </row>
    <row r="59" spans="1:3" x14ac:dyDescent="0.25">
      <c r="B59" s="64"/>
    </row>
    <row r="61" spans="1:3" ht="15.75" x14ac:dyDescent="0.25">
      <c r="B61" s="63"/>
    </row>
  </sheetData>
  <sheetProtection password="CC0B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&amp;CPOPIS DEL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80" zoomScaleNormal="80" workbookViewId="0">
      <selection activeCell="E14" sqref="E14"/>
    </sheetView>
  </sheetViews>
  <sheetFormatPr defaultRowHeight="15" x14ac:dyDescent="0.25"/>
  <cols>
    <col min="1" max="1" width="7.7109375" style="17" customWidth="1"/>
    <col min="2" max="2" width="54.140625" style="17" bestFit="1" customWidth="1"/>
    <col min="3" max="4" width="15.7109375" style="17" customWidth="1"/>
    <col min="5" max="6" width="30.7109375" style="17" customWidth="1"/>
    <col min="7" max="16384" width="9.140625" style="17"/>
  </cols>
  <sheetData>
    <row r="1" spans="1:6" ht="17.25" thickTop="1" thickBot="1" x14ac:dyDescent="0.3">
      <c r="B1" s="267" t="s">
        <v>208</v>
      </c>
      <c r="C1" s="268"/>
      <c r="D1" s="268"/>
      <c r="E1" s="268"/>
      <c r="F1" s="268"/>
    </row>
    <row r="2" spans="1:6" ht="26.25" thickTop="1" x14ac:dyDescent="0.25">
      <c r="A2" s="76" t="s">
        <v>32</v>
      </c>
      <c r="B2" s="76" t="s">
        <v>3</v>
      </c>
      <c r="C2" s="77" t="s">
        <v>33</v>
      </c>
      <c r="D2" s="78" t="s">
        <v>34</v>
      </c>
      <c r="E2" s="78" t="s">
        <v>35</v>
      </c>
      <c r="F2" s="79" t="s">
        <v>36</v>
      </c>
    </row>
    <row r="3" spans="1:6" ht="30" x14ac:dyDescent="0.25">
      <c r="A3" s="80">
        <v>1</v>
      </c>
      <c r="B3" s="46" t="s">
        <v>8</v>
      </c>
      <c r="C3" s="47" t="s">
        <v>9</v>
      </c>
      <c r="D3" s="48">
        <v>150</v>
      </c>
      <c r="E3" s="75">
        <v>0</v>
      </c>
      <c r="F3" s="48">
        <f t="shared" ref="F3:F20" si="0">D3*E3</f>
        <v>0</v>
      </c>
    </row>
    <row r="4" spans="1:6" x14ac:dyDescent="0.25">
      <c r="A4" s="80">
        <v>2</v>
      </c>
      <c r="B4" s="46" t="s">
        <v>10</v>
      </c>
      <c r="C4" s="47" t="s">
        <v>0</v>
      </c>
      <c r="D4" s="48">
        <v>45</v>
      </c>
      <c r="E4" s="75">
        <v>0</v>
      </c>
      <c r="F4" s="48">
        <f t="shared" si="0"/>
        <v>0</v>
      </c>
    </row>
    <row r="5" spans="1:6" ht="30" x14ac:dyDescent="0.25">
      <c r="A5" s="80">
        <v>3</v>
      </c>
      <c r="B5" s="46" t="s">
        <v>11</v>
      </c>
      <c r="C5" s="47" t="s">
        <v>0</v>
      </c>
      <c r="D5" s="48">
        <v>45</v>
      </c>
      <c r="E5" s="75">
        <v>0</v>
      </c>
      <c r="F5" s="48">
        <f t="shared" si="0"/>
        <v>0</v>
      </c>
    </row>
    <row r="6" spans="1:6" ht="30" x14ac:dyDescent="0.25">
      <c r="A6" s="80">
        <v>4</v>
      </c>
      <c r="B6" s="46" t="s">
        <v>12</v>
      </c>
      <c r="C6" s="47" t="s">
        <v>0</v>
      </c>
      <c r="D6" s="48">
        <v>15</v>
      </c>
      <c r="E6" s="75">
        <v>0</v>
      </c>
      <c r="F6" s="48">
        <f t="shared" si="0"/>
        <v>0</v>
      </c>
    </row>
    <row r="7" spans="1:6" x14ac:dyDescent="0.25">
      <c r="A7" s="80">
        <v>5</v>
      </c>
      <c r="B7" s="46" t="s">
        <v>13</v>
      </c>
      <c r="C7" s="47" t="s">
        <v>0</v>
      </c>
      <c r="D7" s="48">
        <v>45</v>
      </c>
      <c r="E7" s="75">
        <v>0</v>
      </c>
      <c r="F7" s="48">
        <f t="shared" si="0"/>
        <v>0</v>
      </c>
    </row>
    <row r="8" spans="1:6" ht="30" x14ac:dyDescent="0.25">
      <c r="A8" s="80">
        <v>6</v>
      </c>
      <c r="B8" s="49" t="s">
        <v>14</v>
      </c>
      <c r="C8" s="50" t="s">
        <v>9</v>
      </c>
      <c r="D8" s="48">
        <v>10</v>
      </c>
      <c r="E8" s="75">
        <v>0</v>
      </c>
      <c r="F8" s="48">
        <f t="shared" si="0"/>
        <v>0</v>
      </c>
    </row>
    <row r="9" spans="1:6" ht="30" x14ac:dyDescent="0.25">
      <c r="A9" s="80">
        <v>7</v>
      </c>
      <c r="B9" s="49" t="s">
        <v>15</v>
      </c>
      <c r="C9" s="50" t="s">
        <v>9</v>
      </c>
      <c r="D9" s="48">
        <v>10</v>
      </c>
      <c r="E9" s="75">
        <v>0</v>
      </c>
      <c r="F9" s="48">
        <f t="shared" si="0"/>
        <v>0</v>
      </c>
    </row>
    <row r="10" spans="1:6" ht="30" x14ac:dyDescent="0.25">
      <c r="A10" s="80">
        <v>8</v>
      </c>
      <c r="B10" s="49" t="s">
        <v>16</v>
      </c>
      <c r="C10" s="50" t="s">
        <v>9</v>
      </c>
      <c r="D10" s="48">
        <v>15</v>
      </c>
      <c r="E10" s="75">
        <v>0</v>
      </c>
      <c r="F10" s="48">
        <f t="shared" si="0"/>
        <v>0</v>
      </c>
    </row>
    <row r="11" spans="1:6" x14ac:dyDescent="0.25">
      <c r="A11" s="80">
        <v>9</v>
      </c>
      <c r="B11" s="49" t="s">
        <v>17</v>
      </c>
      <c r="C11" s="50" t="s">
        <v>9</v>
      </c>
      <c r="D11" s="48">
        <v>55</v>
      </c>
      <c r="E11" s="75">
        <v>0</v>
      </c>
      <c r="F11" s="48">
        <f t="shared" si="0"/>
        <v>0</v>
      </c>
    </row>
    <row r="12" spans="1:6" ht="30" x14ac:dyDescent="0.25">
      <c r="A12" s="80">
        <v>10</v>
      </c>
      <c r="B12" s="49" t="s">
        <v>18</v>
      </c>
      <c r="C12" s="50" t="s">
        <v>0</v>
      </c>
      <c r="D12" s="48">
        <v>105</v>
      </c>
      <c r="E12" s="75">
        <v>0</v>
      </c>
      <c r="F12" s="48">
        <f t="shared" si="0"/>
        <v>0</v>
      </c>
    </row>
    <row r="13" spans="1:6" ht="30" x14ac:dyDescent="0.25">
      <c r="A13" s="80">
        <v>11</v>
      </c>
      <c r="B13" s="49" t="s">
        <v>19</v>
      </c>
      <c r="C13" s="50" t="s">
        <v>0</v>
      </c>
      <c r="D13" s="48">
        <v>30</v>
      </c>
      <c r="E13" s="75">
        <v>0</v>
      </c>
      <c r="F13" s="48">
        <f t="shared" si="0"/>
        <v>0</v>
      </c>
    </row>
    <row r="14" spans="1:6" ht="30" x14ac:dyDescent="0.25">
      <c r="A14" s="80">
        <v>12</v>
      </c>
      <c r="B14" s="49" t="s">
        <v>20</v>
      </c>
      <c r="C14" s="50" t="s">
        <v>46</v>
      </c>
      <c r="D14" s="48">
        <v>70</v>
      </c>
      <c r="E14" s="75">
        <v>0</v>
      </c>
      <c r="F14" s="48">
        <f t="shared" si="0"/>
        <v>0</v>
      </c>
    </row>
    <row r="15" spans="1:6" x14ac:dyDescent="0.25">
      <c r="A15" s="80">
        <v>13</v>
      </c>
      <c r="B15" s="49" t="s">
        <v>25</v>
      </c>
      <c r="C15" s="50" t="s">
        <v>26</v>
      </c>
      <c r="D15" s="48">
        <v>1</v>
      </c>
      <c r="E15" s="75">
        <v>0</v>
      </c>
      <c r="F15" s="48">
        <f t="shared" si="0"/>
        <v>0</v>
      </c>
    </row>
    <row r="16" spans="1:6" ht="45" x14ac:dyDescent="0.25">
      <c r="A16" s="80">
        <v>14</v>
      </c>
      <c r="B16" s="49" t="s">
        <v>21</v>
      </c>
      <c r="C16" s="50" t="s">
        <v>22</v>
      </c>
      <c r="D16" s="48">
        <v>4500</v>
      </c>
      <c r="E16" s="75">
        <v>0</v>
      </c>
      <c r="F16" s="48">
        <f t="shared" si="0"/>
        <v>0</v>
      </c>
    </row>
    <row r="17" spans="1:6" ht="45" x14ac:dyDescent="0.25">
      <c r="A17" s="80">
        <v>15</v>
      </c>
      <c r="B17" s="49" t="s">
        <v>217</v>
      </c>
      <c r="C17" s="50" t="s">
        <v>9</v>
      </c>
      <c r="D17" s="48">
        <v>45</v>
      </c>
      <c r="E17" s="75">
        <v>0</v>
      </c>
      <c r="F17" s="48">
        <f t="shared" si="0"/>
        <v>0</v>
      </c>
    </row>
    <row r="18" spans="1:6" ht="30" x14ac:dyDescent="0.25">
      <c r="A18" s="80">
        <v>16</v>
      </c>
      <c r="B18" s="49" t="s">
        <v>23</v>
      </c>
      <c r="C18" s="50" t="s">
        <v>0</v>
      </c>
      <c r="D18" s="48">
        <v>20</v>
      </c>
      <c r="E18" s="75">
        <v>0</v>
      </c>
      <c r="F18" s="48">
        <f t="shared" si="0"/>
        <v>0</v>
      </c>
    </row>
    <row r="19" spans="1:6" ht="30" x14ac:dyDescent="0.25">
      <c r="A19" s="81">
        <v>17</v>
      </c>
      <c r="B19" s="82" t="s">
        <v>27</v>
      </c>
      <c r="C19" s="83" t="s">
        <v>46</v>
      </c>
      <c r="D19" s="84">
        <v>12</v>
      </c>
      <c r="E19" s="89">
        <v>0</v>
      </c>
      <c r="F19" s="84">
        <f t="shared" si="0"/>
        <v>0</v>
      </c>
    </row>
    <row r="20" spans="1:6" ht="45" x14ac:dyDescent="0.25">
      <c r="A20" s="81">
        <v>18</v>
      </c>
      <c r="B20" s="155" t="s">
        <v>220</v>
      </c>
      <c r="C20" s="83" t="s">
        <v>46</v>
      </c>
      <c r="D20" s="84">
        <v>50</v>
      </c>
      <c r="E20" s="89">
        <v>0</v>
      </c>
      <c r="F20" s="84">
        <f t="shared" si="0"/>
        <v>0</v>
      </c>
    </row>
    <row r="21" spans="1:6" ht="15.75" thickBot="1" x14ac:dyDescent="0.3">
      <c r="A21" s="85">
        <v>19</v>
      </c>
      <c r="B21" s="52" t="s">
        <v>162</v>
      </c>
      <c r="C21" s="53" t="s">
        <v>31</v>
      </c>
      <c r="D21" s="54">
        <v>10</v>
      </c>
      <c r="E21" s="54">
        <f>SUM(F3:F20)</f>
        <v>0</v>
      </c>
      <c r="F21" s="54">
        <f>E21/100*D21</f>
        <v>0</v>
      </c>
    </row>
    <row r="22" spans="1:6" ht="15.75" thickTop="1" x14ac:dyDescent="0.25">
      <c r="B22" s="55" t="s">
        <v>161</v>
      </c>
      <c r="C22" s="55"/>
      <c r="D22" s="56"/>
      <c r="E22" s="86"/>
      <c r="F22" s="86">
        <f>SUM(F3:F21)</f>
        <v>0</v>
      </c>
    </row>
    <row r="23" spans="1:6" ht="15.75" thickBot="1" x14ac:dyDescent="0.3">
      <c r="B23" s="57" t="s">
        <v>24</v>
      </c>
      <c r="C23" s="58"/>
      <c r="D23" s="59"/>
      <c r="E23" s="59"/>
      <c r="F23" s="87">
        <f>F22*0.22</f>
        <v>0</v>
      </c>
    </row>
    <row r="24" spans="1:6" ht="16.5" thickTop="1" thickBot="1" x14ac:dyDescent="0.3">
      <c r="B24" s="60" t="s">
        <v>145</v>
      </c>
      <c r="C24" s="61"/>
      <c r="D24" s="62"/>
      <c r="E24" s="62"/>
      <c r="F24" s="88">
        <f>F22+F23</f>
        <v>0</v>
      </c>
    </row>
    <row r="25" spans="1:6" ht="15.75" thickTop="1" x14ac:dyDescent="0.25"/>
  </sheetData>
  <sheetProtection password="CC0B" sheet="1" objects="1" scenarios="1" selectLockedCells="1"/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&amp;CPOPIS DEL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0" zoomScaleNormal="80" workbookViewId="0">
      <selection activeCell="E15" sqref="E15"/>
    </sheetView>
  </sheetViews>
  <sheetFormatPr defaultRowHeight="15" x14ac:dyDescent="0.25"/>
  <cols>
    <col min="1" max="1" width="7.7109375" style="17" customWidth="1"/>
    <col min="2" max="2" width="52.28515625" style="17" customWidth="1"/>
    <col min="3" max="4" width="15.7109375" style="17" customWidth="1"/>
    <col min="5" max="6" width="30.7109375" style="17" customWidth="1"/>
    <col min="7" max="16384" width="9.140625" style="17"/>
  </cols>
  <sheetData>
    <row r="1" spans="1:6" ht="53.25" customHeight="1" thickTop="1" thickBot="1" x14ac:dyDescent="0.3">
      <c r="B1" s="269" t="s">
        <v>209</v>
      </c>
      <c r="C1" s="270"/>
      <c r="D1" s="270"/>
      <c r="E1" s="270"/>
      <c r="F1" s="271"/>
    </row>
    <row r="2" spans="1:6" ht="27" customHeight="1" thickBot="1" x14ac:dyDescent="0.3">
      <c r="A2" s="198" t="s">
        <v>32</v>
      </c>
      <c r="B2" s="199" t="s">
        <v>3</v>
      </c>
      <c r="C2" s="200" t="s">
        <v>33</v>
      </c>
      <c r="D2" s="201" t="s">
        <v>34</v>
      </c>
      <c r="E2" s="201" t="s">
        <v>35</v>
      </c>
      <c r="F2" s="202" t="s">
        <v>36</v>
      </c>
    </row>
    <row r="3" spans="1:6" ht="30" x14ac:dyDescent="0.25">
      <c r="A3" s="203">
        <v>1</v>
      </c>
      <c r="B3" s="218" t="s">
        <v>37</v>
      </c>
      <c r="C3" s="205" t="s">
        <v>26</v>
      </c>
      <c r="D3" s="8">
        <v>3</v>
      </c>
      <c r="E3" s="90">
        <v>0</v>
      </c>
      <c r="F3" s="206">
        <f t="shared" ref="F3:F13" si="0">+D3*E3</f>
        <v>0</v>
      </c>
    </row>
    <row r="4" spans="1:6" ht="45" x14ac:dyDescent="0.25">
      <c r="A4" s="219">
        <v>2</v>
      </c>
      <c r="B4" s="130" t="s">
        <v>38</v>
      </c>
      <c r="C4" s="113" t="s">
        <v>0</v>
      </c>
      <c r="D4" s="2">
        <f>40*1.2</f>
        <v>48</v>
      </c>
      <c r="E4" s="91">
        <v>0</v>
      </c>
      <c r="F4" s="207">
        <f t="shared" si="0"/>
        <v>0</v>
      </c>
    </row>
    <row r="5" spans="1:6" ht="30" x14ac:dyDescent="0.25">
      <c r="A5" s="219">
        <v>3</v>
      </c>
      <c r="B5" s="130" t="s">
        <v>39</v>
      </c>
      <c r="C5" s="113" t="s">
        <v>9</v>
      </c>
      <c r="D5" s="2">
        <f>40*0.28</f>
        <v>11.200000000000001</v>
      </c>
      <c r="E5" s="91">
        <v>0</v>
      </c>
      <c r="F5" s="207">
        <f t="shared" si="0"/>
        <v>0</v>
      </c>
    </row>
    <row r="6" spans="1:6" ht="30" x14ac:dyDescent="0.25">
      <c r="A6" s="219">
        <v>4</v>
      </c>
      <c r="B6" s="130" t="s">
        <v>40</v>
      </c>
      <c r="C6" s="113" t="s">
        <v>29</v>
      </c>
      <c r="D6" s="2">
        <v>6</v>
      </c>
      <c r="E6" s="91">
        <v>0</v>
      </c>
      <c r="F6" s="207">
        <f t="shared" si="0"/>
        <v>0</v>
      </c>
    </row>
    <row r="7" spans="1:6" x14ac:dyDescent="0.25">
      <c r="A7" s="219">
        <v>5</v>
      </c>
      <c r="B7" s="3" t="s">
        <v>41</v>
      </c>
      <c r="C7" s="4" t="s">
        <v>26</v>
      </c>
      <c r="D7" s="2">
        <v>1</v>
      </c>
      <c r="E7" s="91">
        <v>0</v>
      </c>
      <c r="F7" s="207">
        <f t="shared" si="0"/>
        <v>0</v>
      </c>
    </row>
    <row r="8" spans="1:6" ht="45" x14ac:dyDescent="0.25">
      <c r="A8" s="219">
        <v>6</v>
      </c>
      <c r="B8" s="3" t="s">
        <v>55</v>
      </c>
      <c r="C8" s="4" t="s">
        <v>26</v>
      </c>
      <c r="D8" s="2">
        <v>1</v>
      </c>
      <c r="E8" s="91">
        <v>0</v>
      </c>
      <c r="F8" s="207">
        <f t="shared" si="0"/>
        <v>0</v>
      </c>
    </row>
    <row r="9" spans="1:6" ht="30" x14ac:dyDescent="0.25">
      <c r="A9" s="219">
        <v>7</v>
      </c>
      <c r="B9" s="220" t="s">
        <v>56</v>
      </c>
      <c r="C9" s="50" t="s">
        <v>9</v>
      </c>
      <c r="D9" s="208">
        <f>40*1*0.2</f>
        <v>8</v>
      </c>
      <c r="E9" s="91">
        <v>0</v>
      </c>
      <c r="F9" s="207">
        <f t="shared" si="0"/>
        <v>0</v>
      </c>
    </row>
    <row r="10" spans="1:6" ht="45" x14ac:dyDescent="0.25">
      <c r="A10" s="219">
        <v>8</v>
      </c>
      <c r="B10" s="3" t="s">
        <v>232</v>
      </c>
      <c r="C10" s="4" t="s">
        <v>9</v>
      </c>
      <c r="D10" s="2">
        <f>((1.5+1.1)/2*1.3*40)+(0.5*0.5*40)-8</f>
        <v>69.600000000000009</v>
      </c>
      <c r="E10" s="91">
        <v>0</v>
      </c>
      <c r="F10" s="207">
        <f t="shared" si="0"/>
        <v>0</v>
      </c>
    </row>
    <row r="11" spans="1:6" ht="30" x14ac:dyDescent="0.25">
      <c r="A11" s="219">
        <v>9</v>
      </c>
      <c r="B11" s="3" t="s">
        <v>42</v>
      </c>
      <c r="C11" s="4" t="s">
        <v>9</v>
      </c>
      <c r="D11" s="2">
        <f>0.8*1*40</f>
        <v>32</v>
      </c>
      <c r="E11" s="91">
        <v>0</v>
      </c>
      <c r="F11" s="207">
        <f t="shared" si="0"/>
        <v>0</v>
      </c>
    </row>
    <row r="12" spans="1:6" ht="48" customHeight="1" x14ac:dyDescent="0.25">
      <c r="A12" s="219">
        <v>10</v>
      </c>
      <c r="B12" s="3" t="s">
        <v>233</v>
      </c>
      <c r="C12" s="4" t="s">
        <v>9</v>
      </c>
      <c r="D12" s="2">
        <v>8</v>
      </c>
      <c r="E12" s="91">
        <v>0</v>
      </c>
      <c r="F12" s="207">
        <f t="shared" si="0"/>
        <v>0</v>
      </c>
    </row>
    <row r="13" spans="1:6" ht="30" x14ac:dyDescent="0.25">
      <c r="A13" s="219">
        <v>11</v>
      </c>
      <c r="B13" s="3" t="s">
        <v>43</v>
      </c>
      <c r="C13" s="4" t="s">
        <v>0</v>
      </c>
      <c r="D13" s="2">
        <f>1.8*40</f>
        <v>72</v>
      </c>
      <c r="E13" s="91">
        <v>0</v>
      </c>
      <c r="F13" s="207">
        <f t="shared" si="0"/>
        <v>0</v>
      </c>
    </row>
    <row r="14" spans="1:6" ht="45" x14ac:dyDescent="0.25">
      <c r="A14" s="219">
        <v>12</v>
      </c>
      <c r="B14" s="3" t="s">
        <v>44</v>
      </c>
      <c r="C14" s="4" t="s">
        <v>1</v>
      </c>
      <c r="D14" s="2">
        <v>40</v>
      </c>
      <c r="E14" s="91">
        <v>0</v>
      </c>
      <c r="F14" s="207">
        <f>+D14*E14</f>
        <v>0</v>
      </c>
    </row>
    <row r="15" spans="1:6" ht="45" x14ac:dyDescent="0.25">
      <c r="A15" s="219">
        <v>13</v>
      </c>
      <c r="B15" s="3" t="s">
        <v>221</v>
      </c>
      <c r="C15" s="4" t="s">
        <v>1</v>
      </c>
      <c r="D15" s="2">
        <v>110</v>
      </c>
      <c r="E15" s="91">
        <v>0</v>
      </c>
      <c r="F15" s="207">
        <f>+D15*E15</f>
        <v>0</v>
      </c>
    </row>
    <row r="16" spans="1:6" ht="30" x14ac:dyDescent="0.25">
      <c r="A16" s="219">
        <v>14</v>
      </c>
      <c r="B16" s="3" t="s">
        <v>234</v>
      </c>
      <c r="C16" s="4" t="s">
        <v>46</v>
      </c>
      <c r="D16" s="2">
        <v>55</v>
      </c>
      <c r="E16" s="91">
        <v>0</v>
      </c>
      <c r="F16" s="207">
        <f>E16*D16</f>
        <v>0</v>
      </c>
    </row>
    <row r="17" spans="1:6" x14ac:dyDescent="0.25">
      <c r="A17" s="219">
        <v>15</v>
      </c>
      <c r="B17" s="3" t="s">
        <v>47</v>
      </c>
      <c r="C17" s="4" t="s">
        <v>46</v>
      </c>
      <c r="D17" s="2">
        <v>55</v>
      </c>
      <c r="E17" s="91">
        <v>0</v>
      </c>
      <c r="F17" s="207">
        <f>E17*D17</f>
        <v>0</v>
      </c>
    </row>
    <row r="18" spans="1:6" ht="30" x14ac:dyDescent="0.25">
      <c r="A18" s="219">
        <v>16</v>
      </c>
      <c r="B18" s="3" t="s">
        <v>48</v>
      </c>
      <c r="C18" s="4" t="s">
        <v>9</v>
      </c>
      <c r="D18" s="2">
        <f>40*1.2*0.3</f>
        <v>14.399999999999999</v>
      </c>
      <c r="E18" s="91">
        <v>0</v>
      </c>
      <c r="F18" s="207">
        <f>D18*E18</f>
        <v>0</v>
      </c>
    </row>
    <row r="19" spans="1:6" ht="30" x14ac:dyDescent="0.25">
      <c r="A19" s="219">
        <v>17</v>
      </c>
      <c r="B19" s="3" t="s">
        <v>49</v>
      </c>
      <c r="C19" s="4" t="s">
        <v>9</v>
      </c>
      <c r="D19" s="2">
        <f>40*1.2*0.2</f>
        <v>9.6000000000000014</v>
      </c>
      <c r="E19" s="91">
        <v>0</v>
      </c>
      <c r="F19" s="207">
        <f>D19*E19</f>
        <v>0</v>
      </c>
    </row>
    <row r="20" spans="1:6" ht="30" x14ac:dyDescent="0.25">
      <c r="A20" s="219">
        <v>18</v>
      </c>
      <c r="B20" s="3" t="s">
        <v>50</v>
      </c>
      <c r="C20" s="4" t="s">
        <v>0</v>
      </c>
      <c r="D20" s="2">
        <f>40*1.1</f>
        <v>44</v>
      </c>
      <c r="E20" s="91">
        <v>0</v>
      </c>
      <c r="F20" s="207">
        <f>D20*E20</f>
        <v>0</v>
      </c>
    </row>
    <row r="21" spans="1:6" ht="45" x14ac:dyDescent="0.25">
      <c r="A21" s="219">
        <v>19</v>
      </c>
      <c r="B21" s="3" t="s">
        <v>51</v>
      </c>
      <c r="C21" s="4" t="s">
        <v>46</v>
      </c>
      <c r="D21" s="2">
        <f>40*1.2</f>
        <v>48</v>
      </c>
      <c r="E21" s="91">
        <v>0</v>
      </c>
      <c r="F21" s="207">
        <f>D21*E21</f>
        <v>0</v>
      </c>
    </row>
    <row r="22" spans="1:6" x14ac:dyDescent="0.25">
      <c r="A22" s="219">
        <v>20</v>
      </c>
      <c r="B22" s="221" t="s">
        <v>52</v>
      </c>
      <c r="C22" s="136" t="s">
        <v>26</v>
      </c>
      <c r="D22" s="2">
        <v>1</v>
      </c>
      <c r="E22" s="91">
        <v>0</v>
      </c>
      <c r="F22" s="207">
        <f t="shared" ref="F22:F24" si="1">D22*E22</f>
        <v>0</v>
      </c>
    </row>
    <row r="23" spans="1:6" ht="75" x14ac:dyDescent="0.25">
      <c r="A23" s="219">
        <v>21</v>
      </c>
      <c r="B23" s="220" t="s">
        <v>53</v>
      </c>
      <c r="C23" s="136" t="s">
        <v>26</v>
      </c>
      <c r="D23" s="186">
        <v>2</v>
      </c>
      <c r="E23" s="91">
        <v>0</v>
      </c>
      <c r="F23" s="207">
        <f t="shared" si="1"/>
        <v>0</v>
      </c>
    </row>
    <row r="24" spans="1:6" x14ac:dyDescent="0.25">
      <c r="A24" s="209">
        <v>22</v>
      </c>
      <c r="B24" s="9" t="s">
        <v>54</v>
      </c>
      <c r="C24" s="222" t="s">
        <v>26</v>
      </c>
      <c r="D24" s="11">
        <v>1</v>
      </c>
      <c r="E24" s="91">
        <v>0</v>
      </c>
      <c r="F24" s="207">
        <f t="shared" si="1"/>
        <v>0</v>
      </c>
    </row>
    <row r="25" spans="1:6" ht="15.75" thickBot="1" x14ac:dyDescent="0.3">
      <c r="A25" s="211">
        <v>23</v>
      </c>
      <c r="B25" s="5" t="s">
        <v>30</v>
      </c>
      <c r="C25" s="223" t="s">
        <v>31</v>
      </c>
      <c r="D25" s="7">
        <v>10</v>
      </c>
      <c r="E25" s="224">
        <f>SUM(F3:F24)</f>
        <v>0</v>
      </c>
      <c r="F25" s="213">
        <f>E25/100*D25</f>
        <v>0</v>
      </c>
    </row>
    <row r="26" spans="1:6" ht="15.75" thickTop="1" x14ac:dyDescent="0.25">
      <c r="A26" s="191"/>
      <c r="B26" s="123" t="s">
        <v>161</v>
      </c>
      <c r="C26" s="192"/>
      <c r="D26" s="193"/>
      <c r="E26" s="193"/>
      <c r="F26" s="194">
        <f>SUM(F3:F25)</f>
        <v>0</v>
      </c>
    </row>
    <row r="27" spans="1:6" ht="15.75" thickBot="1" x14ac:dyDescent="0.3">
      <c r="B27" s="68" t="s">
        <v>24</v>
      </c>
      <c r="C27" s="68"/>
      <c r="D27" s="68"/>
      <c r="E27" s="68"/>
      <c r="F27" s="194">
        <f>F26*0.22</f>
        <v>0</v>
      </c>
    </row>
    <row r="28" spans="1:6" ht="16.5" thickTop="1" thickBot="1" x14ac:dyDescent="0.3">
      <c r="B28" s="174" t="s">
        <v>145</v>
      </c>
      <c r="C28" s="174"/>
      <c r="D28" s="174"/>
      <c r="E28" s="174"/>
      <c r="F28" s="33">
        <f>F26+F27</f>
        <v>0</v>
      </c>
    </row>
    <row r="29" spans="1:6" ht="15.75" thickTop="1" x14ac:dyDescent="0.25">
      <c r="B29" s="68"/>
      <c r="C29" s="68"/>
      <c r="D29" s="68"/>
      <c r="E29" s="68"/>
      <c r="F29" s="68"/>
    </row>
    <row r="30" spans="1:6" x14ac:dyDescent="0.25">
      <c r="B30" s="68"/>
      <c r="C30" s="68"/>
      <c r="D30" s="68"/>
      <c r="E30" s="68"/>
      <c r="F30" s="68"/>
    </row>
    <row r="31" spans="1:6" x14ac:dyDescent="0.25">
      <c r="B31" s="68"/>
      <c r="C31" s="68"/>
      <c r="D31" s="68"/>
      <c r="E31" s="68"/>
      <c r="F31" s="68"/>
    </row>
  </sheetData>
  <sheetProtection password="CC0B" sheet="1" objects="1" scenarios="1" selectLockedCells="1"/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&amp;CPOPIS DEL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80" zoomScaleNormal="80" workbookViewId="0">
      <selection activeCell="E24" sqref="E24"/>
    </sheetView>
  </sheetViews>
  <sheetFormatPr defaultRowHeight="15" x14ac:dyDescent="0.25"/>
  <cols>
    <col min="1" max="1" width="7.7109375" style="17" customWidth="1"/>
    <col min="2" max="2" width="50.7109375" style="17" customWidth="1"/>
    <col min="3" max="4" width="15.7109375" style="17" customWidth="1"/>
    <col min="5" max="6" width="30.7109375" style="17" customWidth="1"/>
    <col min="7" max="16384" width="9.140625" style="17"/>
  </cols>
  <sheetData>
    <row r="1" spans="1:6" ht="17.25" thickTop="1" thickBot="1" x14ac:dyDescent="0.3">
      <c r="B1" s="272" t="s">
        <v>163</v>
      </c>
      <c r="C1" s="273"/>
      <c r="D1" s="273"/>
      <c r="E1" s="273"/>
      <c r="F1" s="274"/>
    </row>
    <row r="2" spans="1:6" ht="26.25" thickBot="1" x14ac:dyDescent="0.3">
      <c r="A2" s="198" t="s">
        <v>32</v>
      </c>
      <c r="B2" s="199" t="s">
        <v>3</v>
      </c>
      <c r="C2" s="200" t="s">
        <v>33</v>
      </c>
      <c r="D2" s="201" t="s">
        <v>34</v>
      </c>
      <c r="E2" s="201" t="s">
        <v>35</v>
      </c>
      <c r="F2" s="202" t="s">
        <v>36</v>
      </c>
    </row>
    <row r="3" spans="1:6" x14ac:dyDescent="0.25">
      <c r="A3" s="203">
        <v>1</v>
      </c>
      <c r="B3" s="12" t="s">
        <v>58</v>
      </c>
      <c r="C3" s="205" t="s">
        <v>46</v>
      </c>
      <c r="D3" s="8">
        <v>25</v>
      </c>
      <c r="E3" s="92">
        <v>0</v>
      </c>
      <c r="F3" s="206">
        <f t="shared" ref="F3:F13" si="0">+D3*E3</f>
        <v>0</v>
      </c>
    </row>
    <row r="4" spans="1:6" ht="30" x14ac:dyDescent="0.25">
      <c r="A4" s="203">
        <v>2</v>
      </c>
      <c r="B4" s="13" t="s">
        <v>59</v>
      </c>
      <c r="C4" s="113" t="s">
        <v>0</v>
      </c>
      <c r="D4" s="2">
        <v>50</v>
      </c>
      <c r="E4" s="93">
        <v>0</v>
      </c>
      <c r="F4" s="207">
        <f t="shared" si="0"/>
        <v>0</v>
      </c>
    </row>
    <row r="5" spans="1:6" x14ac:dyDescent="0.25">
      <c r="A5" s="203">
        <v>3</v>
      </c>
      <c r="B5" s="13" t="s">
        <v>60</v>
      </c>
      <c r="C5" s="113" t="s">
        <v>9</v>
      </c>
      <c r="D5" s="2">
        <v>110</v>
      </c>
      <c r="E5" s="93">
        <v>0</v>
      </c>
      <c r="F5" s="207">
        <f t="shared" si="0"/>
        <v>0</v>
      </c>
    </row>
    <row r="6" spans="1:6" x14ac:dyDescent="0.25">
      <c r="A6" s="203">
        <v>4</v>
      </c>
      <c r="B6" s="13" t="s">
        <v>235</v>
      </c>
      <c r="C6" s="113" t="s">
        <v>9</v>
      </c>
      <c r="D6" s="2">
        <v>11</v>
      </c>
      <c r="E6" s="93">
        <v>0</v>
      </c>
      <c r="F6" s="207">
        <f t="shared" si="0"/>
        <v>0</v>
      </c>
    </row>
    <row r="7" spans="1:6" ht="30" x14ac:dyDescent="0.25">
      <c r="A7" s="203">
        <v>5</v>
      </c>
      <c r="B7" s="13" t="s">
        <v>48</v>
      </c>
      <c r="C7" s="4" t="s">
        <v>9</v>
      </c>
      <c r="D7" s="2">
        <v>65</v>
      </c>
      <c r="E7" s="93">
        <v>0</v>
      </c>
      <c r="F7" s="207">
        <f t="shared" si="0"/>
        <v>0</v>
      </c>
    </row>
    <row r="8" spans="1:6" ht="30" x14ac:dyDescent="0.25">
      <c r="A8" s="203">
        <v>6</v>
      </c>
      <c r="B8" s="13" t="s">
        <v>49</v>
      </c>
      <c r="C8" s="4" t="s">
        <v>9</v>
      </c>
      <c r="D8" s="2">
        <v>38</v>
      </c>
      <c r="E8" s="93">
        <v>0</v>
      </c>
      <c r="F8" s="207">
        <f t="shared" si="0"/>
        <v>0</v>
      </c>
    </row>
    <row r="9" spans="1:6" ht="30" x14ac:dyDescent="0.25">
      <c r="A9" s="203">
        <v>7</v>
      </c>
      <c r="B9" s="13" t="s">
        <v>61</v>
      </c>
      <c r="C9" s="50" t="s">
        <v>9</v>
      </c>
      <c r="D9" s="208">
        <v>110</v>
      </c>
      <c r="E9" s="93">
        <v>0</v>
      </c>
      <c r="F9" s="207">
        <f t="shared" si="0"/>
        <v>0</v>
      </c>
    </row>
    <row r="10" spans="1:6" x14ac:dyDescent="0.25">
      <c r="A10" s="203">
        <v>8</v>
      </c>
      <c r="B10" s="13" t="s">
        <v>62</v>
      </c>
      <c r="C10" s="4" t="s">
        <v>0</v>
      </c>
      <c r="D10" s="2">
        <v>186</v>
      </c>
      <c r="E10" s="93">
        <v>0</v>
      </c>
      <c r="F10" s="207">
        <f t="shared" si="0"/>
        <v>0</v>
      </c>
    </row>
    <row r="11" spans="1:6" ht="30" x14ac:dyDescent="0.25">
      <c r="A11" s="203">
        <v>9</v>
      </c>
      <c r="B11" s="13" t="s">
        <v>63</v>
      </c>
      <c r="C11" s="4" t="s">
        <v>0</v>
      </c>
      <c r="D11" s="2">
        <v>186</v>
      </c>
      <c r="E11" s="93">
        <v>0</v>
      </c>
      <c r="F11" s="207">
        <f t="shared" si="0"/>
        <v>0</v>
      </c>
    </row>
    <row r="12" spans="1:6" ht="30" x14ac:dyDescent="0.25">
      <c r="A12" s="203">
        <v>10</v>
      </c>
      <c r="B12" s="13" t="s">
        <v>64</v>
      </c>
      <c r="C12" s="4" t="s">
        <v>46</v>
      </c>
      <c r="D12" s="2">
        <v>25</v>
      </c>
      <c r="E12" s="93">
        <v>0</v>
      </c>
      <c r="F12" s="207">
        <f t="shared" si="0"/>
        <v>0</v>
      </c>
    </row>
    <row r="13" spans="1:6" ht="30" x14ac:dyDescent="0.25">
      <c r="A13" s="203">
        <v>11</v>
      </c>
      <c r="B13" s="13" t="s">
        <v>65</v>
      </c>
      <c r="C13" s="4" t="s">
        <v>74</v>
      </c>
      <c r="D13" s="2">
        <v>33</v>
      </c>
      <c r="E13" s="93">
        <v>0</v>
      </c>
      <c r="F13" s="207">
        <f t="shared" si="0"/>
        <v>0</v>
      </c>
    </row>
    <row r="14" spans="1:6" x14ac:dyDescent="0.25">
      <c r="A14" s="203">
        <v>12</v>
      </c>
      <c r="B14" s="13" t="s">
        <v>66</v>
      </c>
      <c r="C14" s="4" t="s">
        <v>46</v>
      </c>
      <c r="D14" s="2">
        <v>50</v>
      </c>
      <c r="E14" s="93">
        <v>0</v>
      </c>
      <c r="F14" s="207">
        <f>+D14*E14</f>
        <v>0</v>
      </c>
    </row>
    <row r="15" spans="1:6" ht="30" x14ac:dyDescent="0.25">
      <c r="A15" s="203">
        <v>13</v>
      </c>
      <c r="B15" s="13" t="s">
        <v>65</v>
      </c>
      <c r="C15" s="4" t="s">
        <v>74</v>
      </c>
      <c r="D15" s="2">
        <v>5</v>
      </c>
      <c r="E15" s="93">
        <v>0</v>
      </c>
      <c r="F15" s="207">
        <f>+D15*E15</f>
        <v>0</v>
      </c>
    </row>
    <row r="16" spans="1:6" ht="30" x14ac:dyDescent="0.25">
      <c r="A16" s="203">
        <v>14</v>
      </c>
      <c r="B16" s="13" t="s">
        <v>67</v>
      </c>
      <c r="C16" s="4" t="s">
        <v>46</v>
      </c>
      <c r="D16" s="2">
        <v>60</v>
      </c>
      <c r="E16" s="93">
        <v>0</v>
      </c>
      <c r="F16" s="207">
        <f t="shared" ref="F16:F17" si="1">E16*D16</f>
        <v>0</v>
      </c>
    </row>
    <row r="17" spans="1:6" ht="30" x14ac:dyDescent="0.25">
      <c r="A17" s="203">
        <v>15</v>
      </c>
      <c r="B17" s="13" t="s">
        <v>68</v>
      </c>
      <c r="C17" s="4" t="s">
        <v>26</v>
      </c>
      <c r="D17" s="2">
        <v>2</v>
      </c>
      <c r="E17" s="93">
        <v>0</v>
      </c>
      <c r="F17" s="207">
        <f t="shared" si="1"/>
        <v>0</v>
      </c>
    </row>
    <row r="18" spans="1:6" x14ac:dyDescent="0.25">
      <c r="A18" s="203">
        <v>16</v>
      </c>
      <c r="B18" s="13" t="s">
        <v>69</v>
      </c>
      <c r="C18" s="4" t="s">
        <v>26</v>
      </c>
      <c r="D18" s="2">
        <v>2</v>
      </c>
      <c r="E18" s="93">
        <v>0</v>
      </c>
      <c r="F18" s="207">
        <f t="shared" ref="F18:F24" si="2">D18*E18</f>
        <v>0</v>
      </c>
    </row>
    <row r="19" spans="1:6" ht="45" x14ac:dyDescent="0.25">
      <c r="A19" s="203">
        <v>17</v>
      </c>
      <c r="B19" s="13" t="s">
        <v>70</v>
      </c>
      <c r="C19" s="4" t="s">
        <v>46</v>
      </c>
      <c r="D19" s="2">
        <v>6</v>
      </c>
      <c r="E19" s="93">
        <v>0</v>
      </c>
      <c r="F19" s="207">
        <f t="shared" si="2"/>
        <v>0</v>
      </c>
    </row>
    <row r="20" spans="1:6" x14ac:dyDescent="0.25">
      <c r="A20" s="203">
        <v>18</v>
      </c>
      <c r="B20" s="13" t="s">
        <v>71</v>
      </c>
      <c r="C20" s="4" t="s">
        <v>75</v>
      </c>
      <c r="D20" s="2">
        <v>2</v>
      </c>
      <c r="E20" s="93">
        <v>0</v>
      </c>
      <c r="F20" s="207">
        <f t="shared" si="2"/>
        <v>0</v>
      </c>
    </row>
    <row r="21" spans="1:6" x14ac:dyDescent="0.25">
      <c r="A21" s="203">
        <v>19</v>
      </c>
      <c r="B21" s="13" t="s">
        <v>72</v>
      </c>
      <c r="C21" s="4" t="s">
        <v>75</v>
      </c>
      <c r="D21" s="2">
        <v>1</v>
      </c>
      <c r="E21" s="93">
        <v>0</v>
      </c>
      <c r="F21" s="207">
        <f>D21*E21</f>
        <v>0</v>
      </c>
    </row>
    <row r="22" spans="1:6" x14ac:dyDescent="0.25">
      <c r="A22" s="209">
        <v>20</v>
      </c>
      <c r="B22" s="210" t="s">
        <v>73</v>
      </c>
      <c r="C22" s="222" t="s">
        <v>9</v>
      </c>
      <c r="D22" s="11">
        <v>0.1</v>
      </c>
      <c r="E22" s="94">
        <v>0</v>
      </c>
      <c r="F22" s="207">
        <f t="shared" si="2"/>
        <v>0</v>
      </c>
    </row>
    <row r="23" spans="1:6" ht="45" x14ac:dyDescent="0.25">
      <c r="A23" s="209">
        <v>21</v>
      </c>
      <c r="B23" s="155" t="s">
        <v>220</v>
      </c>
      <c r="C23" s="222" t="s">
        <v>46</v>
      </c>
      <c r="D23" s="11">
        <v>120</v>
      </c>
      <c r="E23" s="94">
        <v>0</v>
      </c>
      <c r="F23" s="216">
        <f t="shared" si="2"/>
        <v>0</v>
      </c>
    </row>
    <row r="24" spans="1:6" ht="30" x14ac:dyDescent="0.25">
      <c r="A24" s="209">
        <v>22</v>
      </c>
      <c r="B24" s="155" t="s">
        <v>234</v>
      </c>
      <c r="C24" s="222" t="s">
        <v>46</v>
      </c>
      <c r="D24" s="11">
        <v>120</v>
      </c>
      <c r="E24" s="94">
        <v>0</v>
      </c>
      <c r="F24" s="216">
        <f t="shared" si="2"/>
        <v>0</v>
      </c>
    </row>
    <row r="25" spans="1:6" ht="15.75" thickBot="1" x14ac:dyDescent="0.3">
      <c r="A25" s="211">
        <v>23</v>
      </c>
      <c r="B25" s="212" t="s">
        <v>30</v>
      </c>
      <c r="C25" s="223" t="s">
        <v>31</v>
      </c>
      <c r="D25" s="7">
        <v>10</v>
      </c>
      <c r="E25" s="190">
        <f>SUM(F3:F24)</f>
        <v>0</v>
      </c>
      <c r="F25" s="213">
        <f>E25/100*D25</f>
        <v>0</v>
      </c>
    </row>
    <row r="26" spans="1:6" ht="15.75" thickTop="1" x14ac:dyDescent="0.25">
      <c r="A26" s="191"/>
      <c r="B26" s="123" t="s">
        <v>161</v>
      </c>
      <c r="C26" s="192"/>
      <c r="D26" s="193"/>
      <c r="E26" s="193"/>
      <c r="F26" s="194">
        <f>SUM(F3:F25)</f>
        <v>0</v>
      </c>
    </row>
    <row r="27" spans="1:6" ht="15.75" thickBot="1" x14ac:dyDescent="0.3">
      <c r="B27" s="214" t="s">
        <v>24</v>
      </c>
      <c r="F27" s="215">
        <f>F26*0.22</f>
        <v>0</v>
      </c>
    </row>
    <row r="28" spans="1:6" ht="16.5" thickTop="1" thickBot="1" x14ac:dyDescent="0.3">
      <c r="B28" s="197" t="s">
        <v>145</v>
      </c>
      <c r="C28" s="174"/>
      <c r="D28" s="174"/>
      <c r="E28" s="174"/>
      <c r="F28" s="88">
        <f>F26+F27</f>
        <v>0</v>
      </c>
    </row>
    <row r="29" spans="1:6" ht="15.75" thickTop="1" x14ac:dyDescent="0.25"/>
  </sheetData>
  <sheetProtection password="CC0B" sheet="1" objects="1" scenarios="1" selectLockedCells="1"/>
  <mergeCells count="1">
    <mergeCell ref="B1:F1"/>
  </mergeCells>
  <pageMargins left="0.70866141732283472" right="0.70866141732283472" top="0.74803149606299213" bottom="0.2" header="0.31496062992125984" footer="0.31496062992125984"/>
  <pageSetup paperSize="9" orientation="portrait" r:id="rId1"/>
  <headerFooter>
    <oddHeader>&amp;CPOPIS DEL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80" zoomScaleNormal="80" workbookViewId="0">
      <selection activeCell="E22" sqref="E22"/>
    </sheetView>
  </sheetViews>
  <sheetFormatPr defaultRowHeight="15" x14ac:dyDescent="0.25"/>
  <cols>
    <col min="1" max="1" width="7.7109375" style="17" customWidth="1"/>
    <col min="2" max="2" width="50.7109375" style="17" bestFit="1" customWidth="1"/>
    <col min="3" max="4" width="15.7109375" style="17" customWidth="1"/>
    <col min="5" max="6" width="30.7109375" style="17" customWidth="1"/>
    <col min="7" max="16384" width="9.140625" style="17"/>
  </cols>
  <sheetData>
    <row r="1" spans="1:6" ht="17.25" thickTop="1" thickBot="1" x14ac:dyDescent="0.3">
      <c r="B1" s="269" t="s">
        <v>210</v>
      </c>
      <c r="C1" s="270"/>
      <c r="D1" s="270"/>
      <c r="E1" s="270"/>
      <c r="F1" s="271"/>
    </row>
    <row r="2" spans="1:6" ht="26.25" thickBot="1" x14ac:dyDescent="0.3">
      <c r="A2" s="198" t="s">
        <v>32</v>
      </c>
      <c r="B2" s="199" t="s">
        <v>3</v>
      </c>
      <c r="C2" s="200" t="s">
        <v>33</v>
      </c>
      <c r="D2" s="201" t="s">
        <v>34</v>
      </c>
      <c r="E2" s="201" t="s">
        <v>35</v>
      </c>
      <c r="F2" s="202" t="s">
        <v>36</v>
      </c>
    </row>
    <row r="3" spans="1:6" x14ac:dyDescent="0.25">
      <c r="A3" s="203">
        <v>1</v>
      </c>
      <c r="B3" s="204" t="s">
        <v>84</v>
      </c>
      <c r="C3" s="205" t="s">
        <v>29</v>
      </c>
      <c r="D3" s="8">
        <v>10</v>
      </c>
      <c r="E3" s="95">
        <v>0</v>
      </c>
      <c r="F3" s="206">
        <f t="shared" ref="F3:F15" si="0">D3*E3</f>
        <v>0</v>
      </c>
    </row>
    <row r="4" spans="1:6" x14ac:dyDescent="0.25">
      <c r="A4" s="203">
        <v>2</v>
      </c>
      <c r="B4" s="13" t="s">
        <v>58</v>
      </c>
      <c r="C4" s="113" t="s">
        <v>46</v>
      </c>
      <c r="D4" s="2">
        <v>55</v>
      </c>
      <c r="E4" s="96">
        <v>0</v>
      </c>
      <c r="F4" s="207">
        <f t="shared" si="0"/>
        <v>0</v>
      </c>
    </row>
    <row r="5" spans="1:6" ht="30" x14ac:dyDescent="0.25">
      <c r="A5" s="203">
        <v>3</v>
      </c>
      <c r="B5" s="13" t="s">
        <v>59</v>
      </c>
      <c r="C5" s="113" t="s">
        <v>0</v>
      </c>
      <c r="D5" s="2">
        <v>45</v>
      </c>
      <c r="E5" s="96">
        <v>0</v>
      </c>
      <c r="F5" s="207">
        <f t="shared" si="0"/>
        <v>0</v>
      </c>
    </row>
    <row r="6" spans="1:6" ht="30" x14ac:dyDescent="0.25">
      <c r="A6" s="203">
        <v>4</v>
      </c>
      <c r="B6" s="13" t="s">
        <v>76</v>
      </c>
      <c r="C6" s="113" t="s">
        <v>0</v>
      </c>
      <c r="D6" s="2">
        <v>7</v>
      </c>
      <c r="E6" s="96">
        <v>0</v>
      </c>
      <c r="F6" s="207">
        <f t="shared" si="0"/>
        <v>0</v>
      </c>
    </row>
    <row r="7" spans="1:6" x14ac:dyDescent="0.25">
      <c r="A7" s="203">
        <v>5</v>
      </c>
      <c r="B7" s="13" t="s">
        <v>77</v>
      </c>
      <c r="C7" s="4" t="s">
        <v>46</v>
      </c>
      <c r="D7" s="2">
        <v>6</v>
      </c>
      <c r="E7" s="96">
        <v>0</v>
      </c>
      <c r="F7" s="207">
        <f t="shared" si="0"/>
        <v>0</v>
      </c>
    </row>
    <row r="8" spans="1:6" x14ac:dyDescent="0.25">
      <c r="A8" s="203">
        <v>6</v>
      </c>
      <c r="B8" s="13" t="s">
        <v>78</v>
      </c>
      <c r="C8" s="4" t="s">
        <v>46</v>
      </c>
      <c r="D8" s="2">
        <v>13</v>
      </c>
      <c r="E8" s="96">
        <v>0</v>
      </c>
      <c r="F8" s="207">
        <f t="shared" si="0"/>
        <v>0</v>
      </c>
    </row>
    <row r="9" spans="1:6" x14ac:dyDescent="0.25">
      <c r="A9" s="203">
        <v>7</v>
      </c>
      <c r="B9" s="13" t="s">
        <v>60</v>
      </c>
      <c r="C9" s="50" t="s">
        <v>9</v>
      </c>
      <c r="D9" s="208">
        <v>25</v>
      </c>
      <c r="E9" s="96">
        <v>0</v>
      </c>
      <c r="F9" s="207">
        <f t="shared" si="0"/>
        <v>0</v>
      </c>
    </row>
    <row r="10" spans="1:6" x14ac:dyDescent="0.25">
      <c r="A10" s="203">
        <v>8</v>
      </c>
      <c r="B10" s="13" t="s">
        <v>235</v>
      </c>
      <c r="C10" s="4" t="s">
        <v>9</v>
      </c>
      <c r="D10" s="2">
        <f>D9*0.05</f>
        <v>1.25</v>
      </c>
      <c r="E10" s="96">
        <v>0</v>
      </c>
      <c r="F10" s="207">
        <f t="shared" si="0"/>
        <v>0</v>
      </c>
    </row>
    <row r="11" spans="1:6" ht="30" x14ac:dyDescent="0.25">
      <c r="A11" s="203">
        <v>9</v>
      </c>
      <c r="B11" s="13" t="s">
        <v>49</v>
      </c>
      <c r="C11" s="4" t="s">
        <v>9</v>
      </c>
      <c r="D11" s="2">
        <v>25</v>
      </c>
      <c r="E11" s="96">
        <v>0</v>
      </c>
      <c r="F11" s="207">
        <f t="shared" si="0"/>
        <v>0</v>
      </c>
    </row>
    <row r="12" spans="1:6" ht="30" x14ac:dyDescent="0.25">
      <c r="A12" s="203">
        <v>10</v>
      </c>
      <c r="B12" s="13" t="s">
        <v>61</v>
      </c>
      <c r="C12" s="4" t="s">
        <v>9</v>
      </c>
      <c r="D12" s="2">
        <v>25</v>
      </c>
      <c r="E12" s="96">
        <v>0</v>
      </c>
      <c r="F12" s="207">
        <f t="shared" si="0"/>
        <v>0</v>
      </c>
    </row>
    <row r="13" spans="1:6" x14ac:dyDescent="0.25">
      <c r="A13" s="203">
        <v>11</v>
      </c>
      <c r="B13" s="13" t="s">
        <v>62</v>
      </c>
      <c r="C13" s="4" t="s">
        <v>0</v>
      </c>
      <c r="D13" s="2">
        <v>110</v>
      </c>
      <c r="E13" s="96">
        <v>0</v>
      </c>
      <c r="F13" s="207">
        <f t="shared" si="0"/>
        <v>0</v>
      </c>
    </row>
    <row r="14" spans="1:6" ht="45" x14ac:dyDescent="0.25">
      <c r="A14" s="203">
        <v>12</v>
      </c>
      <c r="B14" s="13" t="s">
        <v>79</v>
      </c>
      <c r="C14" s="4" t="s">
        <v>46</v>
      </c>
      <c r="D14" s="2">
        <v>34</v>
      </c>
      <c r="E14" s="96">
        <v>0</v>
      </c>
      <c r="F14" s="207">
        <f t="shared" si="0"/>
        <v>0</v>
      </c>
    </row>
    <row r="15" spans="1:6" ht="30" x14ac:dyDescent="0.25">
      <c r="A15" s="203">
        <v>13</v>
      </c>
      <c r="B15" s="13" t="s">
        <v>80</v>
      </c>
      <c r="C15" s="4" t="s">
        <v>46</v>
      </c>
      <c r="D15" s="2">
        <v>40</v>
      </c>
      <c r="E15" s="96">
        <v>0</v>
      </c>
      <c r="F15" s="207">
        <f t="shared" si="0"/>
        <v>0</v>
      </c>
    </row>
    <row r="16" spans="1:6" ht="45" x14ac:dyDescent="0.25">
      <c r="A16" s="203">
        <v>14</v>
      </c>
      <c r="B16" s="13" t="s">
        <v>81</v>
      </c>
      <c r="C16" s="4" t="s">
        <v>26</v>
      </c>
      <c r="D16" s="2">
        <v>1</v>
      </c>
      <c r="E16" s="96">
        <v>0</v>
      </c>
      <c r="F16" s="207">
        <f>E16*D16</f>
        <v>0</v>
      </c>
    </row>
    <row r="17" spans="1:6" ht="30" x14ac:dyDescent="0.25">
      <c r="A17" s="203">
        <v>15</v>
      </c>
      <c r="B17" s="13" t="s">
        <v>82</v>
      </c>
      <c r="C17" s="4" t="s">
        <v>0</v>
      </c>
      <c r="D17" s="2">
        <v>100</v>
      </c>
      <c r="E17" s="96">
        <v>0</v>
      </c>
      <c r="F17" s="207">
        <f>E17*D17</f>
        <v>0</v>
      </c>
    </row>
    <row r="18" spans="1:6" ht="30" x14ac:dyDescent="0.25">
      <c r="A18" s="203">
        <v>16</v>
      </c>
      <c r="B18" s="13" t="s">
        <v>64</v>
      </c>
      <c r="C18" s="4" t="s">
        <v>46</v>
      </c>
      <c r="D18" s="2">
        <v>50</v>
      </c>
      <c r="E18" s="96">
        <v>0</v>
      </c>
      <c r="F18" s="207">
        <f>D18*E18</f>
        <v>0</v>
      </c>
    </row>
    <row r="19" spans="1:6" ht="30" x14ac:dyDescent="0.25">
      <c r="A19" s="203">
        <v>17</v>
      </c>
      <c r="B19" s="13" t="s">
        <v>65</v>
      </c>
      <c r="C19" s="4" t="s">
        <v>74</v>
      </c>
      <c r="D19" s="2">
        <v>13</v>
      </c>
      <c r="E19" s="96">
        <v>0</v>
      </c>
      <c r="F19" s="207">
        <f>D19*E19</f>
        <v>0</v>
      </c>
    </row>
    <row r="20" spans="1:6" ht="30" x14ac:dyDescent="0.25">
      <c r="A20" s="209">
        <v>18</v>
      </c>
      <c r="B20" s="210" t="s">
        <v>83</v>
      </c>
      <c r="C20" s="10" t="s">
        <v>74</v>
      </c>
      <c r="D20" s="11">
        <v>3.5</v>
      </c>
      <c r="E20" s="96">
        <v>0</v>
      </c>
      <c r="F20" s="207">
        <f>D20*E20</f>
        <v>0</v>
      </c>
    </row>
    <row r="21" spans="1:6" ht="45" x14ac:dyDescent="0.25">
      <c r="A21" s="209">
        <v>19</v>
      </c>
      <c r="B21" s="155" t="s">
        <v>220</v>
      </c>
      <c r="C21" s="10" t="s">
        <v>46</v>
      </c>
      <c r="D21" s="11">
        <v>40</v>
      </c>
      <c r="E21" s="177">
        <v>0</v>
      </c>
      <c r="F21" s="216">
        <f>D21*E21</f>
        <v>0</v>
      </c>
    </row>
    <row r="22" spans="1:6" ht="30" x14ac:dyDescent="0.25">
      <c r="A22" s="209">
        <v>20</v>
      </c>
      <c r="B22" s="155" t="s">
        <v>234</v>
      </c>
      <c r="C22" s="10" t="s">
        <v>46</v>
      </c>
      <c r="D22" s="11">
        <v>40</v>
      </c>
      <c r="E22" s="177">
        <v>0</v>
      </c>
      <c r="F22" s="216">
        <f>D22*E22</f>
        <v>0</v>
      </c>
    </row>
    <row r="23" spans="1:6" ht="15.75" thickBot="1" x14ac:dyDescent="0.3">
      <c r="A23" s="211">
        <v>21</v>
      </c>
      <c r="B23" s="212" t="s">
        <v>30</v>
      </c>
      <c r="C23" s="6" t="s">
        <v>31</v>
      </c>
      <c r="D23" s="7">
        <v>10</v>
      </c>
      <c r="E23" s="7">
        <f>SUM(F3:F22)</f>
        <v>0</v>
      </c>
      <c r="F23" s="213">
        <f>E23/100*D23</f>
        <v>0</v>
      </c>
    </row>
    <row r="24" spans="1:6" ht="15.75" thickTop="1" x14ac:dyDescent="0.25">
      <c r="A24" s="191"/>
      <c r="B24" s="123" t="s">
        <v>161</v>
      </c>
      <c r="C24" s="192"/>
      <c r="D24" s="193"/>
      <c r="E24" s="193"/>
      <c r="F24" s="194">
        <f>SUM(F3:F23)</f>
        <v>0</v>
      </c>
    </row>
    <row r="25" spans="1:6" ht="15.75" thickBot="1" x14ac:dyDescent="0.3">
      <c r="B25" s="214" t="s">
        <v>24</v>
      </c>
      <c r="F25" s="215">
        <f>F24*0.22</f>
        <v>0</v>
      </c>
    </row>
    <row r="26" spans="1:6" ht="16.5" thickTop="1" thickBot="1" x14ac:dyDescent="0.3">
      <c r="B26" s="197" t="s">
        <v>145</v>
      </c>
      <c r="C26" s="174"/>
      <c r="D26" s="174"/>
      <c r="E26" s="174"/>
      <c r="F26" s="88">
        <f>F24+F25</f>
        <v>0</v>
      </c>
    </row>
    <row r="27" spans="1:6" ht="15.75" thickTop="1" x14ac:dyDescent="0.25"/>
  </sheetData>
  <sheetProtection password="CC0B" sheet="1" objects="1" scenarios="1" selectLockedCells="1"/>
  <mergeCells count="1">
    <mergeCell ref="B1:F1"/>
  </mergeCells>
  <pageMargins left="0.70866141732283472" right="0.70866141732283472" top="0.74803149606299213" bottom="0.4" header="0.31496062992125984" footer="0.31496062992125984"/>
  <pageSetup paperSize="9" orientation="portrait" r:id="rId1"/>
  <headerFooter>
    <oddHeader>&amp;CPOPIS DEL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="80" zoomScaleNormal="80" workbookViewId="0">
      <selection activeCell="E20" sqref="E20"/>
    </sheetView>
  </sheetViews>
  <sheetFormatPr defaultRowHeight="15" x14ac:dyDescent="0.25"/>
  <cols>
    <col min="1" max="1" width="7" style="17" customWidth="1"/>
    <col min="2" max="2" width="51.5703125" style="17" bestFit="1" customWidth="1"/>
    <col min="3" max="4" width="15.7109375" style="17" customWidth="1"/>
    <col min="5" max="6" width="30.7109375" style="17" customWidth="1"/>
    <col min="7" max="16384" width="9.140625" style="17"/>
  </cols>
  <sheetData>
    <row r="1" spans="1:6" ht="66.75" customHeight="1" thickTop="1" thickBot="1" x14ac:dyDescent="0.3">
      <c r="A1" s="97"/>
      <c r="B1" s="276" t="s">
        <v>201</v>
      </c>
      <c r="C1" s="277"/>
      <c r="D1" s="277"/>
      <c r="E1" s="278"/>
      <c r="F1" s="279"/>
    </row>
    <row r="2" spans="1:6" ht="31.5" thickTop="1" thickBot="1" x14ac:dyDescent="0.3">
      <c r="A2" s="98" t="s">
        <v>32</v>
      </c>
      <c r="B2" s="99" t="s">
        <v>3</v>
      </c>
      <c r="C2" s="100" t="s">
        <v>33</v>
      </c>
      <c r="D2" s="101" t="s">
        <v>34</v>
      </c>
      <c r="E2" s="101" t="s">
        <v>35</v>
      </c>
      <c r="F2" s="102" t="s">
        <v>36</v>
      </c>
    </row>
    <row r="3" spans="1:6" x14ac:dyDescent="0.25">
      <c r="A3" s="103"/>
      <c r="B3" s="104"/>
      <c r="C3" s="105"/>
      <c r="D3" s="105"/>
      <c r="E3" s="105"/>
      <c r="F3" s="105"/>
    </row>
    <row r="4" spans="1:6" x14ac:dyDescent="0.25">
      <c r="A4" s="106" t="s">
        <v>85</v>
      </c>
      <c r="B4" s="263" t="s">
        <v>91</v>
      </c>
      <c r="C4" s="107"/>
      <c r="D4" s="108"/>
      <c r="E4" s="109"/>
      <c r="F4" s="109"/>
    </row>
    <row r="5" spans="1:6" x14ac:dyDescent="0.25">
      <c r="A5" s="106"/>
      <c r="B5" s="275" t="s">
        <v>92</v>
      </c>
      <c r="C5" s="280"/>
      <c r="D5" s="280"/>
      <c r="E5" s="280"/>
      <c r="F5" s="109"/>
    </row>
    <row r="6" spans="1:6" x14ac:dyDescent="0.25">
      <c r="A6" s="110"/>
      <c r="B6" s="110"/>
      <c r="C6" s="110"/>
      <c r="D6" s="110"/>
      <c r="E6" s="110"/>
      <c r="F6" s="110"/>
    </row>
    <row r="7" spans="1:6" ht="30" x14ac:dyDescent="0.25">
      <c r="A7" s="111" t="s">
        <v>164</v>
      </c>
      <c r="B7" s="112" t="s">
        <v>93</v>
      </c>
      <c r="C7" s="113" t="s">
        <v>180</v>
      </c>
      <c r="D7" s="114">
        <v>43.199999999999996</v>
      </c>
      <c r="E7" s="16">
        <v>0</v>
      </c>
      <c r="F7" s="115">
        <f t="shared" ref="F7:F12" si="0">ROUND(E7*D7,2)</f>
        <v>0</v>
      </c>
    </row>
    <row r="8" spans="1:6" ht="30" x14ac:dyDescent="0.25">
      <c r="A8" s="111" t="s">
        <v>165</v>
      </c>
      <c r="B8" s="112" t="s">
        <v>94</v>
      </c>
      <c r="C8" s="113" t="s">
        <v>46</v>
      </c>
      <c r="D8" s="114">
        <v>144</v>
      </c>
      <c r="E8" s="16">
        <v>0</v>
      </c>
      <c r="F8" s="115">
        <f t="shared" si="0"/>
        <v>0</v>
      </c>
    </row>
    <row r="9" spans="1:6" ht="45" x14ac:dyDescent="0.25">
      <c r="A9" s="111" t="s">
        <v>166</v>
      </c>
      <c r="B9" s="112" t="s">
        <v>95</v>
      </c>
      <c r="C9" s="113" t="s">
        <v>46</v>
      </c>
      <c r="D9" s="116">
        <v>4</v>
      </c>
      <c r="E9" s="16">
        <v>0</v>
      </c>
      <c r="F9" s="115">
        <f t="shared" si="0"/>
        <v>0</v>
      </c>
    </row>
    <row r="10" spans="1:6" ht="30" x14ac:dyDescent="0.25">
      <c r="A10" s="111" t="s">
        <v>167</v>
      </c>
      <c r="B10" s="112" t="s">
        <v>96</v>
      </c>
      <c r="C10" s="113" t="s">
        <v>97</v>
      </c>
      <c r="D10" s="116">
        <v>1</v>
      </c>
      <c r="E10" s="16">
        <v>0</v>
      </c>
      <c r="F10" s="115">
        <f t="shared" si="0"/>
        <v>0</v>
      </c>
    </row>
    <row r="11" spans="1:6" ht="75" x14ac:dyDescent="0.25">
      <c r="A11" s="111" t="s">
        <v>183</v>
      </c>
      <c r="B11" s="112" t="s">
        <v>236</v>
      </c>
      <c r="C11" s="113" t="s">
        <v>97</v>
      </c>
      <c r="D11" s="116">
        <v>1</v>
      </c>
      <c r="E11" s="16">
        <v>0</v>
      </c>
      <c r="F11" s="115">
        <f t="shared" si="0"/>
        <v>0</v>
      </c>
    </row>
    <row r="12" spans="1:6" x14ac:dyDescent="0.25">
      <c r="A12" s="111" t="s">
        <v>184</v>
      </c>
      <c r="B12" s="117" t="s">
        <v>98</v>
      </c>
      <c r="C12" s="113" t="s">
        <v>97</v>
      </c>
      <c r="D12" s="116">
        <v>1</v>
      </c>
      <c r="E12" s="16">
        <v>0</v>
      </c>
      <c r="F12" s="115">
        <f t="shared" si="0"/>
        <v>0</v>
      </c>
    </row>
    <row r="13" spans="1:6" x14ac:dyDescent="0.25">
      <c r="A13" s="118"/>
      <c r="B13" s="119" t="s">
        <v>99</v>
      </c>
      <c r="C13" s="120"/>
      <c r="D13" s="121"/>
      <c r="E13" s="122"/>
      <c r="F13" s="123">
        <f>SUM(F6:F12)</f>
        <v>0</v>
      </c>
    </row>
    <row r="14" spans="1:6" x14ac:dyDescent="0.25">
      <c r="A14" s="110"/>
      <c r="B14" s="110"/>
      <c r="C14" s="110"/>
      <c r="D14" s="110"/>
      <c r="E14" s="110"/>
      <c r="F14" s="110"/>
    </row>
    <row r="15" spans="1:6" x14ac:dyDescent="0.25">
      <c r="A15" s="124" t="s">
        <v>86</v>
      </c>
      <c r="B15" s="125" t="s">
        <v>100</v>
      </c>
      <c r="C15" s="126"/>
      <c r="D15" s="127"/>
      <c r="E15" s="128"/>
      <c r="F15" s="110"/>
    </row>
    <row r="16" spans="1:6" x14ac:dyDescent="0.25">
      <c r="A16" s="129"/>
      <c r="B16" s="281" t="s">
        <v>101</v>
      </c>
      <c r="C16" s="281"/>
      <c r="D16" s="281"/>
      <c r="E16" s="281"/>
      <c r="F16" s="110"/>
    </row>
    <row r="17" spans="1:6" x14ac:dyDescent="0.25">
      <c r="A17" s="110"/>
      <c r="B17" s="110"/>
      <c r="C17" s="110"/>
      <c r="D17" s="110"/>
      <c r="E17" s="110"/>
      <c r="F17" s="110"/>
    </row>
    <row r="18" spans="1:6" ht="45" x14ac:dyDescent="0.25">
      <c r="A18" s="111" t="s">
        <v>168</v>
      </c>
      <c r="B18" s="130" t="s">
        <v>102</v>
      </c>
      <c r="C18" s="113" t="s">
        <v>9</v>
      </c>
      <c r="D18" s="2">
        <v>194</v>
      </c>
      <c r="E18" s="16">
        <v>0</v>
      </c>
      <c r="F18" s="115">
        <f t="shared" ref="F18:F23" si="1">ROUND(E18*D18,2)</f>
        <v>0</v>
      </c>
    </row>
    <row r="19" spans="1:6" ht="30" x14ac:dyDescent="0.25">
      <c r="A19" s="111" t="s">
        <v>169</v>
      </c>
      <c r="B19" s="130" t="s">
        <v>103</v>
      </c>
      <c r="C19" s="113" t="s">
        <v>0</v>
      </c>
      <c r="D19" s="2">
        <v>375</v>
      </c>
      <c r="E19" s="16">
        <v>0</v>
      </c>
      <c r="F19" s="115">
        <f t="shared" si="1"/>
        <v>0</v>
      </c>
    </row>
    <row r="20" spans="1:6" ht="45" x14ac:dyDescent="0.25">
      <c r="A20" s="111" t="s">
        <v>170</v>
      </c>
      <c r="B20" s="130" t="s">
        <v>104</v>
      </c>
      <c r="C20" s="113" t="s">
        <v>9</v>
      </c>
      <c r="D20" s="131">
        <v>150</v>
      </c>
      <c r="E20" s="16">
        <v>0</v>
      </c>
      <c r="F20" s="115">
        <f t="shared" si="1"/>
        <v>0</v>
      </c>
    </row>
    <row r="21" spans="1:6" ht="30" x14ac:dyDescent="0.25">
      <c r="A21" s="111" t="s">
        <v>173</v>
      </c>
      <c r="B21" s="130" t="s">
        <v>105</v>
      </c>
      <c r="C21" s="113" t="s">
        <v>1</v>
      </c>
      <c r="D21" s="131">
        <v>140</v>
      </c>
      <c r="E21" s="16">
        <v>0</v>
      </c>
      <c r="F21" s="115">
        <f t="shared" si="1"/>
        <v>0</v>
      </c>
    </row>
    <row r="22" spans="1:6" ht="30" x14ac:dyDescent="0.25">
      <c r="A22" s="111" t="s">
        <v>171</v>
      </c>
      <c r="B22" s="112" t="s">
        <v>106</v>
      </c>
      <c r="C22" s="113" t="s">
        <v>180</v>
      </c>
      <c r="D22" s="114">
        <f>144*1.5</f>
        <v>216</v>
      </c>
      <c r="E22" s="16">
        <v>0</v>
      </c>
      <c r="F22" s="115">
        <f t="shared" si="1"/>
        <v>0</v>
      </c>
    </row>
    <row r="23" spans="1:6" ht="17.25" x14ac:dyDescent="0.25">
      <c r="A23" s="111" t="s">
        <v>172</v>
      </c>
      <c r="B23" s="112" t="s">
        <v>107</v>
      </c>
      <c r="C23" s="113" t="s">
        <v>180</v>
      </c>
      <c r="D23" s="114">
        <v>216</v>
      </c>
      <c r="E23" s="16">
        <v>0</v>
      </c>
      <c r="F23" s="115">
        <f t="shared" si="1"/>
        <v>0</v>
      </c>
    </row>
    <row r="24" spans="1:6" x14ac:dyDescent="0.25">
      <c r="A24" s="132"/>
      <c r="B24" s="119" t="s">
        <v>108</v>
      </c>
      <c r="C24" s="120"/>
      <c r="D24" s="121"/>
      <c r="E24" s="122"/>
      <c r="F24" s="123">
        <f>SUM(F18:F23)</f>
        <v>0</v>
      </c>
    </row>
    <row r="25" spans="1:6" x14ac:dyDescent="0.25">
      <c r="A25" s="110"/>
      <c r="B25" s="110"/>
      <c r="C25" s="110"/>
      <c r="D25" s="110"/>
      <c r="E25" s="110"/>
      <c r="F25" s="110"/>
    </row>
    <row r="26" spans="1:6" x14ac:dyDescent="0.25">
      <c r="A26" s="129" t="s">
        <v>87</v>
      </c>
      <c r="B26" s="264" t="s">
        <v>109</v>
      </c>
      <c r="C26" s="126"/>
      <c r="D26" s="127"/>
      <c r="E26" s="128"/>
      <c r="F26" s="108"/>
    </row>
    <row r="27" spans="1:6" x14ac:dyDescent="0.25">
      <c r="A27" s="129"/>
      <c r="B27" s="264"/>
      <c r="C27" s="126"/>
      <c r="D27" s="127"/>
      <c r="E27" s="128"/>
      <c r="F27" s="108"/>
    </row>
    <row r="28" spans="1:6" ht="45" x14ac:dyDescent="0.25">
      <c r="A28" s="111" t="s">
        <v>174</v>
      </c>
      <c r="B28" s="112" t="s">
        <v>110</v>
      </c>
      <c r="C28" s="113" t="s">
        <v>181</v>
      </c>
      <c r="D28" s="2">
        <f>144*1.6*0.2</f>
        <v>46.080000000000005</v>
      </c>
      <c r="E28" s="16">
        <v>0</v>
      </c>
      <c r="F28" s="115">
        <f t="shared" ref="F28:F34" si="2">ROUND(E28*D28,2)</f>
        <v>0</v>
      </c>
    </row>
    <row r="29" spans="1:6" ht="30" x14ac:dyDescent="0.25">
      <c r="A29" s="111" t="s">
        <v>185</v>
      </c>
      <c r="B29" s="112" t="s">
        <v>111</v>
      </c>
      <c r="C29" s="133" t="s">
        <v>0</v>
      </c>
      <c r="D29" s="116">
        <f>144*0.5</f>
        <v>72</v>
      </c>
      <c r="E29" s="16">
        <v>0</v>
      </c>
      <c r="F29" s="115">
        <f t="shared" si="2"/>
        <v>0</v>
      </c>
    </row>
    <row r="30" spans="1:6" ht="30" x14ac:dyDescent="0.25">
      <c r="A30" s="111" t="s">
        <v>186</v>
      </c>
      <c r="B30" s="112" t="s">
        <v>112</v>
      </c>
      <c r="C30" s="133" t="s">
        <v>0</v>
      </c>
      <c r="D30" s="116">
        <f>144*0.7</f>
        <v>100.8</v>
      </c>
      <c r="E30" s="16">
        <v>0</v>
      </c>
      <c r="F30" s="115">
        <f t="shared" si="2"/>
        <v>0</v>
      </c>
    </row>
    <row r="31" spans="1:6" ht="30" x14ac:dyDescent="0.25">
      <c r="A31" s="111" t="s">
        <v>187</v>
      </c>
      <c r="B31" s="112" t="s">
        <v>113</v>
      </c>
      <c r="C31" s="113" t="s">
        <v>0</v>
      </c>
      <c r="D31" s="116">
        <f>144*1.4</f>
        <v>201.6</v>
      </c>
      <c r="E31" s="16">
        <v>0</v>
      </c>
      <c r="F31" s="115">
        <f t="shared" si="2"/>
        <v>0</v>
      </c>
    </row>
    <row r="32" spans="1:6" ht="30" x14ac:dyDescent="0.25">
      <c r="A32" s="111" t="s">
        <v>188</v>
      </c>
      <c r="B32" s="112" t="s">
        <v>114</v>
      </c>
      <c r="C32" s="113" t="s">
        <v>182</v>
      </c>
      <c r="D32" s="116">
        <f>(144-5)+(1.5*2)</f>
        <v>142</v>
      </c>
      <c r="E32" s="16">
        <v>0</v>
      </c>
      <c r="F32" s="115">
        <f t="shared" si="2"/>
        <v>0</v>
      </c>
    </row>
    <row r="33" spans="1:6" ht="30" x14ac:dyDescent="0.25">
      <c r="A33" s="111" t="s">
        <v>189</v>
      </c>
      <c r="B33" s="112" t="s">
        <v>115</v>
      </c>
      <c r="C33" s="113" t="s">
        <v>182</v>
      </c>
      <c r="D33" s="116">
        <v>5</v>
      </c>
      <c r="E33" s="16">
        <v>0</v>
      </c>
      <c r="F33" s="115">
        <f t="shared" si="2"/>
        <v>0</v>
      </c>
    </row>
    <row r="34" spans="1:6" ht="30" x14ac:dyDescent="0.25">
      <c r="A34" s="111" t="s">
        <v>190</v>
      </c>
      <c r="B34" s="112" t="s">
        <v>116</v>
      </c>
      <c r="C34" s="113" t="s">
        <v>182</v>
      </c>
      <c r="D34" s="2">
        <v>144</v>
      </c>
      <c r="E34" s="16">
        <v>0</v>
      </c>
      <c r="F34" s="115">
        <f t="shared" si="2"/>
        <v>0</v>
      </c>
    </row>
    <row r="35" spans="1:6" x14ac:dyDescent="0.25">
      <c r="A35" s="129"/>
      <c r="B35" s="119" t="s">
        <v>117</v>
      </c>
      <c r="C35" s="120"/>
      <c r="D35" s="121"/>
      <c r="E35" s="122"/>
      <c r="F35" s="123">
        <f>SUM(F28:F34)</f>
        <v>0</v>
      </c>
    </row>
    <row r="36" spans="1:6" x14ac:dyDescent="0.25">
      <c r="A36" s="110"/>
      <c r="B36" s="110"/>
      <c r="C36" s="110"/>
      <c r="D36" s="110"/>
      <c r="E36" s="110"/>
      <c r="F36" s="110"/>
    </row>
    <row r="37" spans="1:6" x14ac:dyDescent="0.25">
      <c r="A37" s="106" t="s">
        <v>88</v>
      </c>
      <c r="B37" s="263" t="s">
        <v>118</v>
      </c>
      <c r="C37" s="107"/>
      <c r="D37" s="127"/>
      <c r="E37" s="134"/>
      <c r="F37" s="110"/>
    </row>
    <row r="38" spans="1:6" x14ac:dyDescent="0.25">
      <c r="A38" s="106"/>
      <c r="B38" s="275" t="s">
        <v>119</v>
      </c>
      <c r="C38" s="275"/>
      <c r="D38" s="275"/>
      <c r="E38" s="275"/>
      <c r="F38" s="110"/>
    </row>
    <row r="39" spans="1:6" x14ac:dyDescent="0.25">
      <c r="A39" s="106"/>
      <c r="B39" s="275" t="s">
        <v>200</v>
      </c>
      <c r="C39" s="275"/>
      <c r="D39" s="275"/>
      <c r="E39" s="275"/>
      <c r="F39" s="110"/>
    </row>
    <row r="40" spans="1:6" x14ac:dyDescent="0.25">
      <c r="A40" s="110"/>
      <c r="B40" s="110"/>
      <c r="C40" s="110"/>
      <c r="D40" s="110"/>
      <c r="E40" s="110"/>
      <c r="F40" s="110"/>
    </row>
    <row r="41" spans="1:6" ht="45" x14ac:dyDescent="0.25">
      <c r="A41" s="111" t="s">
        <v>175</v>
      </c>
      <c r="B41" s="112" t="s">
        <v>120</v>
      </c>
      <c r="C41" s="113" t="s">
        <v>46</v>
      </c>
      <c r="D41" s="135">
        <v>139</v>
      </c>
      <c r="E41" s="16">
        <v>0</v>
      </c>
      <c r="F41" s="115">
        <f t="shared" ref="F41:F48" si="3">ROUND(E41*D41,2)</f>
        <v>0</v>
      </c>
    </row>
    <row r="42" spans="1:6" ht="30" x14ac:dyDescent="0.25">
      <c r="A42" s="111" t="s">
        <v>176</v>
      </c>
      <c r="B42" s="112" t="s">
        <v>121</v>
      </c>
      <c r="C42" s="113" t="s">
        <v>181</v>
      </c>
      <c r="D42" s="135">
        <v>14</v>
      </c>
      <c r="E42" s="16">
        <v>0</v>
      </c>
      <c r="F42" s="115">
        <f t="shared" si="3"/>
        <v>0</v>
      </c>
    </row>
    <row r="43" spans="1:6" ht="30" x14ac:dyDescent="0.25">
      <c r="A43" s="111" t="s">
        <v>177</v>
      </c>
      <c r="B43" s="112" t="s">
        <v>122</v>
      </c>
      <c r="C43" s="113" t="s">
        <v>26</v>
      </c>
      <c r="D43" s="135">
        <v>2</v>
      </c>
      <c r="E43" s="16">
        <v>0</v>
      </c>
      <c r="F43" s="115">
        <f t="shared" si="3"/>
        <v>0</v>
      </c>
    </row>
    <row r="44" spans="1:6" ht="45" x14ac:dyDescent="0.25">
      <c r="A44" s="111" t="s">
        <v>178</v>
      </c>
      <c r="B44" s="112" t="s">
        <v>123</v>
      </c>
      <c r="C44" s="113" t="s">
        <v>26</v>
      </c>
      <c r="D44" s="135">
        <v>2</v>
      </c>
      <c r="E44" s="16">
        <v>0</v>
      </c>
      <c r="F44" s="115">
        <f t="shared" si="3"/>
        <v>0</v>
      </c>
    </row>
    <row r="45" spans="1:6" ht="45" x14ac:dyDescent="0.25">
      <c r="A45" s="111" t="s">
        <v>179</v>
      </c>
      <c r="B45" s="112" t="s">
        <v>124</v>
      </c>
      <c r="C45" s="113" t="s">
        <v>46</v>
      </c>
      <c r="D45" s="135">
        <v>3</v>
      </c>
      <c r="E45" s="16">
        <v>0</v>
      </c>
      <c r="F45" s="115">
        <f t="shared" si="3"/>
        <v>0</v>
      </c>
    </row>
    <row r="46" spans="1:6" ht="30" x14ac:dyDescent="0.25">
      <c r="A46" s="111" t="s">
        <v>191</v>
      </c>
      <c r="B46" s="112" t="s">
        <v>125</v>
      </c>
      <c r="C46" s="136" t="s">
        <v>0</v>
      </c>
      <c r="D46" s="135">
        <v>6</v>
      </c>
      <c r="E46" s="16">
        <v>0</v>
      </c>
      <c r="F46" s="115">
        <f t="shared" si="3"/>
        <v>0</v>
      </c>
    </row>
    <row r="47" spans="1:6" ht="75" x14ac:dyDescent="0.25">
      <c r="A47" s="111" t="s">
        <v>192</v>
      </c>
      <c r="B47" s="112" t="s">
        <v>237</v>
      </c>
      <c r="C47" s="136" t="s">
        <v>46</v>
      </c>
      <c r="D47" s="135">
        <v>12</v>
      </c>
      <c r="E47" s="16">
        <v>0</v>
      </c>
      <c r="F47" s="115">
        <f t="shared" si="3"/>
        <v>0</v>
      </c>
    </row>
    <row r="48" spans="1:6" ht="45" x14ac:dyDescent="0.25">
      <c r="A48" s="111" t="s">
        <v>193</v>
      </c>
      <c r="B48" s="112" t="s">
        <v>126</v>
      </c>
      <c r="C48" s="136" t="s">
        <v>9</v>
      </c>
      <c r="D48" s="2">
        <f>12*0.3*0.6</f>
        <v>2.1599999999999997</v>
      </c>
      <c r="E48" s="16">
        <v>0</v>
      </c>
      <c r="F48" s="115">
        <f t="shared" si="3"/>
        <v>0</v>
      </c>
    </row>
    <row r="49" spans="1:6" x14ac:dyDescent="0.25">
      <c r="A49" s="110"/>
      <c r="B49" s="137" t="s">
        <v>127</v>
      </c>
      <c r="C49" s="138"/>
      <c r="D49" s="139"/>
      <c r="E49" s="140"/>
      <c r="F49" s="141">
        <f>SUM(F41:F48)</f>
        <v>0</v>
      </c>
    </row>
    <row r="50" spans="1:6" x14ac:dyDescent="0.25">
      <c r="A50" s="110"/>
      <c r="B50" s="110"/>
      <c r="C50" s="110"/>
      <c r="D50" s="142"/>
      <c r="E50" s="143"/>
      <c r="F50" s="143"/>
    </row>
    <row r="51" spans="1:6" x14ac:dyDescent="0.25">
      <c r="A51" s="129" t="s">
        <v>89</v>
      </c>
      <c r="B51" s="125" t="s">
        <v>128</v>
      </c>
      <c r="C51" s="144"/>
      <c r="D51" s="145"/>
      <c r="E51" s="146"/>
      <c r="F51" s="146"/>
    </row>
    <row r="52" spans="1:6" x14ac:dyDescent="0.25">
      <c r="A52" s="129"/>
      <c r="B52" s="125"/>
      <c r="C52" s="144"/>
      <c r="D52" s="145"/>
      <c r="E52" s="146"/>
      <c r="F52" s="146"/>
    </row>
    <row r="53" spans="1:6" ht="30" x14ac:dyDescent="0.25">
      <c r="A53" s="111" t="s">
        <v>194</v>
      </c>
      <c r="B53" s="130" t="s">
        <v>129</v>
      </c>
      <c r="C53" s="113" t="s">
        <v>97</v>
      </c>
      <c r="D53" s="147">
        <v>2</v>
      </c>
      <c r="E53" s="16">
        <v>0</v>
      </c>
      <c r="F53" s="115">
        <f>ROUND(E53*D53,2)</f>
        <v>0</v>
      </c>
    </row>
    <row r="54" spans="1:6" x14ac:dyDescent="0.25">
      <c r="A54" s="148"/>
      <c r="B54" s="149" t="s">
        <v>130</v>
      </c>
      <c r="C54" s="150"/>
      <c r="D54" s="145"/>
      <c r="E54" s="151"/>
      <c r="F54" s="152">
        <f>SUM(F53:F53)</f>
        <v>0</v>
      </c>
    </row>
    <row r="55" spans="1:6" x14ac:dyDescent="0.25">
      <c r="A55" s="148"/>
      <c r="B55" s="153"/>
      <c r="C55" s="153"/>
      <c r="D55" s="153"/>
      <c r="E55" s="153"/>
      <c r="F55" s="153"/>
    </row>
    <row r="56" spans="1:6" x14ac:dyDescent="0.25">
      <c r="A56" s="129" t="s">
        <v>90</v>
      </c>
      <c r="B56" s="125" t="s">
        <v>131</v>
      </c>
      <c r="C56" s="110"/>
      <c r="D56" s="153"/>
      <c r="E56" s="153"/>
      <c r="F56" s="153"/>
    </row>
    <row r="57" spans="1:6" x14ac:dyDescent="0.25">
      <c r="A57" s="129"/>
      <c r="B57" s="125"/>
      <c r="C57" s="110"/>
      <c r="D57" s="153"/>
      <c r="E57" s="153"/>
      <c r="F57" s="153"/>
    </row>
    <row r="58" spans="1:6" ht="30" x14ac:dyDescent="0.25">
      <c r="A58" s="154" t="s">
        <v>195</v>
      </c>
      <c r="B58" s="155" t="s">
        <v>132</v>
      </c>
      <c r="C58" s="156" t="s">
        <v>46</v>
      </c>
      <c r="D58" s="131">
        <v>155</v>
      </c>
      <c r="E58" s="16">
        <v>0</v>
      </c>
      <c r="F58" s="115">
        <f>ROUND(E58*D58,2)</f>
        <v>0</v>
      </c>
    </row>
    <row r="59" spans="1:6" ht="45" x14ac:dyDescent="0.25">
      <c r="A59" s="157" t="s">
        <v>196</v>
      </c>
      <c r="B59" s="155" t="s">
        <v>219</v>
      </c>
      <c r="C59" s="156" t="s">
        <v>46</v>
      </c>
      <c r="D59" s="131">
        <v>155</v>
      </c>
      <c r="E59" s="16">
        <v>0</v>
      </c>
      <c r="F59" s="115">
        <f>ROUND(E59*D59,2)</f>
        <v>0</v>
      </c>
    </row>
    <row r="60" spans="1:6" ht="30" x14ac:dyDescent="0.25">
      <c r="A60" s="157" t="s">
        <v>197</v>
      </c>
      <c r="B60" s="155" t="s">
        <v>234</v>
      </c>
      <c r="C60" s="156" t="s">
        <v>46</v>
      </c>
      <c r="D60" s="131">
        <v>155</v>
      </c>
      <c r="E60" s="16">
        <v>0</v>
      </c>
      <c r="F60" s="115">
        <f>ROUND(E60*D60,2)</f>
        <v>0</v>
      </c>
    </row>
    <row r="61" spans="1:6" x14ac:dyDescent="0.25">
      <c r="A61" s="157" t="s">
        <v>198</v>
      </c>
      <c r="B61" s="155" t="s">
        <v>47</v>
      </c>
      <c r="C61" s="156" t="s">
        <v>46</v>
      </c>
      <c r="D61" s="131">
        <v>155</v>
      </c>
      <c r="E61" s="16">
        <v>0</v>
      </c>
      <c r="F61" s="115">
        <f>ROUND(E61*D61,2)</f>
        <v>0</v>
      </c>
    </row>
    <row r="62" spans="1:6" ht="45" x14ac:dyDescent="0.25">
      <c r="A62" s="158" t="s">
        <v>199</v>
      </c>
      <c r="B62" s="155" t="s">
        <v>133</v>
      </c>
      <c r="C62" s="156" t="s">
        <v>97</v>
      </c>
      <c r="D62" s="131">
        <v>5</v>
      </c>
      <c r="E62" s="16">
        <v>0</v>
      </c>
      <c r="F62" s="115">
        <f>ROUND(E62*D62,2)</f>
        <v>0</v>
      </c>
    </row>
    <row r="63" spans="1:6" x14ac:dyDescent="0.25">
      <c r="A63" s="159"/>
      <c r="B63" s="149" t="s">
        <v>134</v>
      </c>
      <c r="C63" s="150"/>
      <c r="D63" s="145"/>
      <c r="E63" s="151"/>
      <c r="F63" s="152">
        <f>SUM(F58:F62)</f>
        <v>0</v>
      </c>
    </row>
    <row r="64" spans="1:6" ht="15.75" thickBot="1" x14ac:dyDescent="0.3">
      <c r="A64" s="160"/>
      <c r="B64" s="161"/>
      <c r="C64" s="162"/>
      <c r="D64" s="163"/>
      <c r="E64" s="164"/>
      <c r="F64" s="165"/>
    </row>
    <row r="65" spans="1:6" ht="15.75" thickTop="1" x14ac:dyDescent="0.25">
      <c r="A65" s="166"/>
      <c r="B65" s="167" t="s">
        <v>161</v>
      </c>
      <c r="C65" s="167"/>
      <c r="D65" s="168"/>
      <c r="E65" s="169"/>
      <c r="F65" s="170">
        <f>SUM(F13+F24+F35+F63+F49+F54)</f>
        <v>0</v>
      </c>
    </row>
    <row r="66" spans="1:6" ht="15.75" thickBot="1" x14ac:dyDescent="0.3">
      <c r="A66" s="171"/>
      <c r="B66" s="171" t="s">
        <v>30</v>
      </c>
      <c r="C66" s="171" t="s">
        <v>31</v>
      </c>
      <c r="D66" s="171">
        <v>10</v>
      </c>
      <c r="E66" s="171"/>
      <c r="F66" s="165">
        <f>F65/100*10</f>
        <v>0</v>
      </c>
    </row>
    <row r="67" spans="1:6" ht="15.75" thickTop="1" x14ac:dyDescent="0.25">
      <c r="B67" s="17" t="s">
        <v>57</v>
      </c>
      <c r="F67" s="30">
        <f>F65+F66</f>
        <v>0</v>
      </c>
    </row>
    <row r="68" spans="1:6" ht="15.75" thickBot="1" x14ac:dyDescent="0.3">
      <c r="A68" s="172"/>
      <c r="B68" s="172" t="s">
        <v>24</v>
      </c>
      <c r="C68" s="172"/>
      <c r="D68" s="172"/>
      <c r="E68" s="172"/>
      <c r="F68" s="173">
        <f>F67*0.22</f>
        <v>0</v>
      </c>
    </row>
    <row r="69" spans="1:6" ht="16.5" thickTop="1" thickBot="1" x14ac:dyDescent="0.3">
      <c r="A69" s="174"/>
      <c r="B69" s="174" t="s">
        <v>145</v>
      </c>
      <c r="C69" s="174"/>
      <c r="D69" s="174"/>
      <c r="E69" s="174"/>
      <c r="F69" s="33">
        <f>F67+F68</f>
        <v>0</v>
      </c>
    </row>
    <row r="70" spans="1:6" ht="15.75" thickTop="1" x14ac:dyDescent="0.25"/>
  </sheetData>
  <sheetProtection password="CC0B" sheet="1" objects="1" scenarios="1" selectLockedCells="1"/>
  <mergeCells count="5">
    <mergeCell ref="B39:E39"/>
    <mergeCell ref="B1:F1"/>
    <mergeCell ref="B5:E5"/>
    <mergeCell ref="B16:E16"/>
    <mergeCell ref="B38:E38"/>
  </mergeCells>
  <dataValidations count="1">
    <dataValidation type="custom" allowBlank="1" showInputMessage="1" showErrorMessage="1" errorTitle="Preverite vnos" error="Cena/enoto se vnese na dve decimalki." sqref="E58:E62 E7:E12 E18 E20:E23 E28:E34 E48 E45 E41:E42 E53">
      <formula1>E7=ROUND(E7,2)</formula1>
    </dataValidation>
  </dataValidations>
  <pageMargins left="0.70866141732283472" right="0.70866141732283472" top="0.74803149606299213" bottom="0.38" header="0.31496062992125984" footer="0.31496062992125984"/>
  <pageSetup paperSize="9" orientation="portrait" r:id="rId1"/>
  <headerFooter>
    <oddHeader>&amp;CPOPIS DEL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80" zoomScaleNormal="80" workbookViewId="0">
      <selection activeCell="E20" sqref="E20"/>
    </sheetView>
  </sheetViews>
  <sheetFormatPr defaultRowHeight="15" x14ac:dyDescent="0.25"/>
  <cols>
    <col min="1" max="1" width="7" style="17" customWidth="1"/>
    <col min="2" max="2" width="50.28515625" style="17" customWidth="1"/>
    <col min="3" max="4" width="15.7109375" style="17" customWidth="1"/>
    <col min="5" max="6" width="30.7109375" style="17" customWidth="1"/>
    <col min="7" max="16384" width="9.140625" style="17"/>
  </cols>
  <sheetData>
    <row r="1" spans="1:6" ht="24" customHeight="1" thickTop="1" thickBot="1" x14ac:dyDescent="0.3">
      <c r="A1" s="179"/>
      <c r="B1" s="276" t="s">
        <v>211</v>
      </c>
      <c r="C1" s="277"/>
      <c r="D1" s="277"/>
      <c r="E1" s="277"/>
      <c r="F1" s="282"/>
    </row>
    <row r="2" spans="1:6" ht="30.75" thickTop="1" x14ac:dyDescent="0.25">
      <c r="A2" s="180" t="s">
        <v>32</v>
      </c>
      <c r="B2" s="181" t="s">
        <v>3</v>
      </c>
      <c r="C2" s="182" t="s">
        <v>33</v>
      </c>
      <c r="D2" s="183" t="s">
        <v>34</v>
      </c>
      <c r="E2" s="183" t="s">
        <v>35</v>
      </c>
      <c r="F2" s="184" t="s">
        <v>36</v>
      </c>
    </row>
    <row r="3" spans="1:6" ht="30" x14ac:dyDescent="0.25">
      <c r="A3" s="257">
        <v>1</v>
      </c>
      <c r="B3" s="112" t="s">
        <v>135</v>
      </c>
      <c r="C3" s="113" t="s">
        <v>26</v>
      </c>
      <c r="D3" s="2">
        <v>5</v>
      </c>
      <c r="E3" s="96">
        <v>0</v>
      </c>
      <c r="F3" s="186">
        <f>E3*D3</f>
        <v>0</v>
      </c>
    </row>
    <row r="4" spans="1:6" ht="30" x14ac:dyDescent="0.25">
      <c r="A4" s="257">
        <v>2</v>
      </c>
      <c r="B4" s="130" t="s">
        <v>136</v>
      </c>
      <c r="C4" s="113" t="s">
        <v>0</v>
      </c>
      <c r="D4" s="2">
        <v>40</v>
      </c>
      <c r="E4" s="96">
        <v>0</v>
      </c>
      <c r="F4" s="186">
        <f t="shared" ref="F4:F18" si="0">E4*D4</f>
        <v>0</v>
      </c>
    </row>
    <row r="5" spans="1:6" ht="30" x14ac:dyDescent="0.25">
      <c r="A5" s="257">
        <v>3</v>
      </c>
      <c r="B5" s="130" t="s">
        <v>137</v>
      </c>
      <c r="C5" s="113" t="s">
        <v>0</v>
      </c>
      <c r="D5" s="2">
        <f>75*3</f>
        <v>225</v>
      </c>
      <c r="E5" s="96">
        <v>0</v>
      </c>
      <c r="F5" s="186">
        <f t="shared" si="0"/>
        <v>0</v>
      </c>
    </row>
    <row r="6" spans="1:6" ht="45" x14ac:dyDescent="0.25">
      <c r="A6" s="257">
        <v>4</v>
      </c>
      <c r="B6" s="130" t="s">
        <v>138</v>
      </c>
      <c r="C6" s="113" t="s">
        <v>29</v>
      </c>
      <c r="D6" s="2">
        <v>8</v>
      </c>
      <c r="E6" s="96">
        <v>0</v>
      </c>
      <c r="F6" s="186">
        <f t="shared" si="0"/>
        <v>0</v>
      </c>
    </row>
    <row r="7" spans="1:6" x14ac:dyDescent="0.25">
      <c r="A7" s="257">
        <v>5</v>
      </c>
      <c r="B7" s="130" t="s">
        <v>60</v>
      </c>
      <c r="C7" s="113" t="s">
        <v>9</v>
      </c>
      <c r="D7" s="2">
        <f>(75*4.5*0.5)+(75*0.4*0.2)</f>
        <v>174.75</v>
      </c>
      <c r="E7" s="96">
        <v>0</v>
      </c>
      <c r="F7" s="186">
        <f t="shared" si="0"/>
        <v>0</v>
      </c>
    </row>
    <row r="8" spans="1:6" ht="30" x14ac:dyDescent="0.25">
      <c r="A8" s="257">
        <v>6</v>
      </c>
      <c r="B8" s="130" t="s">
        <v>238</v>
      </c>
      <c r="C8" s="113" t="s">
        <v>9</v>
      </c>
      <c r="D8" s="2">
        <f>5*1*0.5</f>
        <v>2.5</v>
      </c>
      <c r="E8" s="96">
        <v>0</v>
      </c>
      <c r="F8" s="186">
        <f t="shared" si="0"/>
        <v>0</v>
      </c>
    </row>
    <row r="9" spans="1:6" ht="30" x14ac:dyDescent="0.25">
      <c r="A9" s="257">
        <v>7</v>
      </c>
      <c r="B9" s="130" t="s">
        <v>61</v>
      </c>
      <c r="C9" s="113" t="s">
        <v>9</v>
      </c>
      <c r="D9" s="2">
        <f>+D8+D7+(D5*0.08)</f>
        <v>195.25</v>
      </c>
      <c r="E9" s="96">
        <v>0</v>
      </c>
      <c r="F9" s="186">
        <f t="shared" si="0"/>
        <v>0</v>
      </c>
    </row>
    <row r="10" spans="1:6" ht="30" x14ac:dyDescent="0.25">
      <c r="A10" s="257">
        <v>8</v>
      </c>
      <c r="B10" s="130" t="s">
        <v>43</v>
      </c>
      <c r="C10" s="113" t="s">
        <v>0</v>
      </c>
      <c r="D10" s="2">
        <f>75*4.5</f>
        <v>337.5</v>
      </c>
      <c r="E10" s="96">
        <v>0</v>
      </c>
      <c r="F10" s="186">
        <f t="shared" si="0"/>
        <v>0</v>
      </c>
    </row>
    <row r="11" spans="1:6" ht="30" x14ac:dyDescent="0.25">
      <c r="A11" s="257">
        <v>9</v>
      </c>
      <c r="B11" s="130" t="s">
        <v>139</v>
      </c>
      <c r="C11" s="113" t="s">
        <v>9</v>
      </c>
      <c r="D11" s="2">
        <f>75*4.5*0.3</f>
        <v>101.25</v>
      </c>
      <c r="E11" s="96">
        <v>0</v>
      </c>
      <c r="F11" s="186">
        <f t="shared" si="0"/>
        <v>0</v>
      </c>
    </row>
    <row r="12" spans="1:6" ht="45" x14ac:dyDescent="0.25">
      <c r="A12" s="257">
        <v>10</v>
      </c>
      <c r="B12" s="130" t="s">
        <v>140</v>
      </c>
      <c r="C12" s="113" t="s">
        <v>9</v>
      </c>
      <c r="D12" s="2">
        <f>75*4.5*0.2</f>
        <v>67.5</v>
      </c>
      <c r="E12" s="96">
        <v>0</v>
      </c>
      <c r="F12" s="186">
        <f t="shared" si="0"/>
        <v>0</v>
      </c>
    </row>
    <row r="13" spans="1:6" ht="30" x14ac:dyDescent="0.25">
      <c r="A13" s="257">
        <v>11</v>
      </c>
      <c r="B13" s="112" t="s">
        <v>146</v>
      </c>
      <c r="C13" s="133" t="s">
        <v>46</v>
      </c>
      <c r="D13" s="2">
        <f>75*2</f>
        <v>150</v>
      </c>
      <c r="E13" s="175">
        <v>0</v>
      </c>
      <c r="F13" s="186">
        <f t="shared" si="0"/>
        <v>0</v>
      </c>
    </row>
    <row r="14" spans="1:6" ht="45" x14ac:dyDescent="0.25">
      <c r="A14" s="257">
        <v>12</v>
      </c>
      <c r="B14" s="112" t="s">
        <v>141</v>
      </c>
      <c r="C14" s="133" t="s">
        <v>9</v>
      </c>
      <c r="D14" s="2">
        <f>75*0.2*0.4</f>
        <v>6</v>
      </c>
      <c r="E14" s="175">
        <v>0</v>
      </c>
      <c r="F14" s="186">
        <f t="shared" si="0"/>
        <v>0</v>
      </c>
    </row>
    <row r="15" spans="1:6" ht="30" x14ac:dyDescent="0.25">
      <c r="A15" s="257">
        <v>13</v>
      </c>
      <c r="B15" s="112" t="s">
        <v>239</v>
      </c>
      <c r="C15" s="133" t="s">
        <v>26</v>
      </c>
      <c r="D15" s="2">
        <v>3</v>
      </c>
      <c r="E15" s="175">
        <v>0</v>
      </c>
      <c r="F15" s="186">
        <f t="shared" si="0"/>
        <v>0</v>
      </c>
    </row>
    <row r="16" spans="1:6" ht="30" x14ac:dyDescent="0.25">
      <c r="A16" s="257">
        <v>14</v>
      </c>
      <c r="B16" s="112" t="s">
        <v>142</v>
      </c>
      <c r="C16" s="133" t="s">
        <v>9</v>
      </c>
      <c r="D16" s="2">
        <v>3</v>
      </c>
      <c r="E16" s="175">
        <v>0</v>
      </c>
      <c r="F16" s="186">
        <f t="shared" si="0"/>
        <v>0</v>
      </c>
    </row>
    <row r="17" spans="1:6" x14ac:dyDescent="0.25">
      <c r="A17" s="257">
        <v>15</v>
      </c>
      <c r="B17" s="112" t="s">
        <v>47</v>
      </c>
      <c r="C17" s="133" t="s">
        <v>46</v>
      </c>
      <c r="D17" s="2">
        <f>75*2</f>
        <v>150</v>
      </c>
      <c r="E17" s="175">
        <v>0</v>
      </c>
      <c r="F17" s="186">
        <f t="shared" si="0"/>
        <v>0</v>
      </c>
    </row>
    <row r="18" spans="1:6" ht="30" x14ac:dyDescent="0.25">
      <c r="A18" s="257">
        <v>16</v>
      </c>
      <c r="B18" s="112" t="s">
        <v>45</v>
      </c>
      <c r="C18" s="133" t="s">
        <v>46</v>
      </c>
      <c r="D18" s="2">
        <f>75+6</f>
        <v>81</v>
      </c>
      <c r="E18" s="175">
        <v>0</v>
      </c>
      <c r="F18" s="186">
        <f t="shared" si="0"/>
        <v>0</v>
      </c>
    </row>
    <row r="19" spans="1:6" ht="45" x14ac:dyDescent="0.25">
      <c r="A19" s="257">
        <v>17</v>
      </c>
      <c r="B19" s="130" t="s">
        <v>143</v>
      </c>
      <c r="C19" s="113" t="s">
        <v>0</v>
      </c>
      <c r="D19" s="2">
        <f>75*4.5</f>
        <v>337.5</v>
      </c>
      <c r="E19" s="96">
        <v>0</v>
      </c>
      <c r="F19" s="186">
        <f>E19*D19</f>
        <v>0</v>
      </c>
    </row>
    <row r="20" spans="1:6" ht="45" x14ac:dyDescent="0.25">
      <c r="A20" s="258">
        <v>18</v>
      </c>
      <c r="B20" s="259" t="s">
        <v>144</v>
      </c>
      <c r="C20" s="237" t="s">
        <v>0</v>
      </c>
      <c r="D20" s="11">
        <f>75*4.5</f>
        <v>337.5</v>
      </c>
      <c r="E20" s="176">
        <v>0</v>
      </c>
      <c r="F20" s="238">
        <f t="shared" ref="F20" si="1">E20*D20</f>
        <v>0</v>
      </c>
    </row>
    <row r="21" spans="1:6" ht="15.75" thickBot="1" x14ac:dyDescent="0.3">
      <c r="A21" s="260">
        <v>19</v>
      </c>
      <c r="B21" s="261" t="s">
        <v>30</v>
      </c>
      <c r="C21" s="262" t="s">
        <v>31</v>
      </c>
      <c r="D21" s="190">
        <v>10</v>
      </c>
      <c r="E21" s="190">
        <f>SUM(F3:F20)</f>
        <v>0</v>
      </c>
      <c r="F21" s="190">
        <f>E21/100*D21</f>
        <v>0</v>
      </c>
    </row>
    <row r="22" spans="1:6" ht="15.75" thickTop="1" x14ac:dyDescent="0.25">
      <c r="B22" s="64" t="s">
        <v>161</v>
      </c>
      <c r="C22" s="64"/>
      <c r="D22" s="64"/>
      <c r="E22" s="64"/>
      <c r="F22" s="65">
        <f>SUM(F3:F21)</f>
        <v>0</v>
      </c>
    </row>
    <row r="23" spans="1:6" ht="15.75" thickBot="1" x14ac:dyDescent="0.3">
      <c r="B23" s="17" t="s">
        <v>24</v>
      </c>
      <c r="F23" s="30">
        <f>F22*0.22</f>
        <v>0</v>
      </c>
    </row>
    <row r="24" spans="1:6" ht="16.5" thickTop="1" thickBot="1" x14ac:dyDescent="0.3">
      <c r="B24" s="174" t="s">
        <v>57</v>
      </c>
      <c r="C24" s="174"/>
      <c r="D24" s="174"/>
      <c r="E24" s="174"/>
      <c r="F24" s="33">
        <f>F22+F23</f>
        <v>0</v>
      </c>
    </row>
    <row r="25" spans="1:6" ht="15.75" thickTop="1" x14ac:dyDescent="0.25"/>
  </sheetData>
  <sheetProtection password="CC0B" sheet="1" objects="1" scenarios="1" selectLockedCells="1"/>
  <mergeCells count="1">
    <mergeCell ref="B1:F1"/>
  </mergeCells>
  <pageMargins left="0.70866141732283472" right="0.70866141732283472" top="0.74803149606299213" bottom="0.5" header="0.31496062992125984" footer="0.31496062992125984"/>
  <pageSetup paperSize="9" orientation="portrait" r:id="rId1"/>
  <headerFooter>
    <oddHeader>&amp;CPOPIS DEL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80" zoomScaleNormal="80" workbookViewId="0">
      <selection activeCell="E18" sqref="E18"/>
    </sheetView>
  </sheetViews>
  <sheetFormatPr defaultRowHeight="15" x14ac:dyDescent="0.25"/>
  <cols>
    <col min="1" max="1" width="7" style="17" customWidth="1"/>
    <col min="2" max="2" width="49.42578125" style="17" bestFit="1" customWidth="1"/>
    <col min="3" max="4" width="15.7109375" style="17" customWidth="1"/>
    <col min="5" max="6" width="30.7109375" style="17" customWidth="1"/>
    <col min="7" max="16384" width="9.140625" style="17"/>
  </cols>
  <sheetData>
    <row r="1" spans="1:6" ht="15.75" thickTop="1" x14ac:dyDescent="0.25">
      <c r="A1" s="225"/>
      <c r="B1" s="283" t="s">
        <v>205</v>
      </c>
      <c r="C1" s="283"/>
      <c r="D1" s="283"/>
      <c r="E1" s="283"/>
      <c r="F1" s="283"/>
    </row>
    <row r="2" spans="1:6" ht="30" x14ac:dyDescent="0.25">
      <c r="A2" s="226" t="s">
        <v>32</v>
      </c>
      <c r="B2" s="226" t="s">
        <v>3</v>
      </c>
      <c r="C2" s="227" t="s">
        <v>33</v>
      </c>
      <c r="D2" s="228" t="s">
        <v>34</v>
      </c>
      <c r="E2" s="228" t="s">
        <v>35</v>
      </c>
      <c r="F2" s="228" t="s">
        <v>36</v>
      </c>
    </row>
    <row r="3" spans="1:6" x14ac:dyDescent="0.25">
      <c r="A3" s="229"/>
      <c r="B3" s="229"/>
      <c r="C3" s="230"/>
      <c r="D3" s="231"/>
      <c r="E3" s="231"/>
      <c r="F3" s="231"/>
    </row>
    <row r="4" spans="1:6" x14ac:dyDescent="0.25">
      <c r="A4" s="229" t="s">
        <v>85</v>
      </c>
      <c r="B4" s="229" t="s">
        <v>154</v>
      </c>
      <c r="C4" s="230"/>
      <c r="D4" s="231"/>
      <c r="E4" s="231"/>
      <c r="F4" s="231"/>
    </row>
    <row r="5" spans="1:6" x14ac:dyDescent="0.25">
      <c r="A5" s="229"/>
      <c r="B5" s="229"/>
      <c r="C5" s="230"/>
      <c r="D5" s="231"/>
      <c r="E5" s="231"/>
      <c r="F5" s="231"/>
    </row>
    <row r="6" spans="1:6" x14ac:dyDescent="0.25">
      <c r="A6" s="232" t="s">
        <v>164</v>
      </c>
      <c r="B6" s="253" t="s">
        <v>227</v>
      </c>
      <c r="C6" s="254" t="s">
        <v>97</v>
      </c>
      <c r="D6" s="255">
        <v>1</v>
      </c>
      <c r="E6" s="256">
        <v>0</v>
      </c>
      <c r="F6" s="255">
        <f>D6*E6</f>
        <v>0</v>
      </c>
    </row>
    <row r="7" spans="1:6" x14ac:dyDescent="0.25">
      <c r="A7" s="232" t="s">
        <v>165</v>
      </c>
      <c r="B7" s="233" t="s">
        <v>147</v>
      </c>
      <c r="C7" s="113" t="s">
        <v>9</v>
      </c>
      <c r="D7" s="2">
        <v>5</v>
      </c>
      <c r="E7" s="96">
        <v>0</v>
      </c>
      <c r="F7" s="186">
        <f>E7*D7</f>
        <v>0</v>
      </c>
    </row>
    <row r="8" spans="1:6" x14ac:dyDescent="0.25">
      <c r="A8" s="232" t="s">
        <v>166</v>
      </c>
      <c r="B8" s="233" t="s">
        <v>148</v>
      </c>
      <c r="C8" s="113" t="s">
        <v>26</v>
      </c>
      <c r="D8" s="2">
        <v>2</v>
      </c>
      <c r="E8" s="96">
        <v>0</v>
      </c>
      <c r="F8" s="186">
        <f t="shared" ref="F8:F18" si="0">E8*D8</f>
        <v>0</v>
      </c>
    </row>
    <row r="9" spans="1:6" x14ac:dyDescent="0.25">
      <c r="A9" s="232" t="s">
        <v>166</v>
      </c>
      <c r="B9" s="233" t="s">
        <v>149</v>
      </c>
      <c r="C9" s="113" t="s">
        <v>97</v>
      </c>
      <c r="D9" s="2">
        <v>1</v>
      </c>
      <c r="E9" s="96">
        <v>0</v>
      </c>
      <c r="F9" s="186">
        <f t="shared" si="0"/>
        <v>0</v>
      </c>
    </row>
    <row r="10" spans="1:6" ht="45" x14ac:dyDescent="0.25">
      <c r="A10" s="232" t="s">
        <v>167</v>
      </c>
      <c r="B10" s="234" t="s">
        <v>150</v>
      </c>
      <c r="C10" s="113" t="s">
        <v>9</v>
      </c>
      <c r="D10" s="2">
        <v>3</v>
      </c>
      <c r="E10" s="96">
        <v>0</v>
      </c>
      <c r="F10" s="186">
        <f t="shared" si="0"/>
        <v>0</v>
      </c>
    </row>
    <row r="11" spans="1:6" ht="45" x14ac:dyDescent="0.25">
      <c r="A11" s="232" t="s">
        <v>183</v>
      </c>
      <c r="B11" s="235" t="s">
        <v>151</v>
      </c>
      <c r="C11" s="113" t="s">
        <v>0</v>
      </c>
      <c r="D11" s="2">
        <v>7</v>
      </c>
      <c r="E11" s="96">
        <v>0</v>
      </c>
      <c r="F11" s="186">
        <f t="shared" si="0"/>
        <v>0</v>
      </c>
    </row>
    <row r="12" spans="1:6" ht="60" x14ac:dyDescent="0.25">
      <c r="A12" s="232" t="s">
        <v>184</v>
      </c>
      <c r="B12" s="236" t="s">
        <v>240</v>
      </c>
      <c r="C12" s="237" t="s">
        <v>0</v>
      </c>
      <c r="D12" s="11">
        <v>7</v>
      </c>
      <c r="E12" s="177">
        <v>0</v>
      </c>
      <c r="F12" s="238">
        <f t="shared" si="0"/>
        <v>0</v>
      </c>
    </row>
    <row r="13" spans="1:6" x14ac:dyDescent="0.25">
      <c r="A13" s="232" t="s">
        <v>204</v>
      </c>
      <c r="B13" s="220" t="s">
        <v>153</v>
      </c>
      <c r="C13" s="113" t="s">
        <v>0</v>
      </c>
      <c r="D13" s="2">
        <v>15</v>
      </c>
      <c r="E13" s="96">
        <v>0</v>
      </c>
      <c r="F13" s="186">
        <f t="shared" si="0"/>
        <v>0</v>
      </c>
    </row>
    <row r="14" spans="1:6" ht="30" x14ac:dyDescent="0.25">
      <c r="A14" s="232" t="s">
        <v>222</v>
      </c>
      <c r="B14" s="239" t="s">
        <v>241</v>
      </c>
      <c r="C14" s="113" t="s">
        <v>9</v>
      </c>
      <c r="D14" s="2">
        <v>2.5</v>
      </c>
      <c r="E14" s="96">
        <v>0</v>
      </c>
      <c r="F14" s="186">
        <f t="shared" si="0"/>
        <v>0</v>
      </c>
    </row>
    <row r="15" spans="1:6" ht="30" x14ac:dyDescent="0.25">
      <c r="A15" s="232" t="s">
        <v>223</v>
      </c>
      <c r="B15" s="239" t="s">
        <v>228</v>
      </c>
      <c r="C15" s="113" t="s">
        <v>9</v>
      </c>
      <c r="D15" s="2">
        <v>2.5</v>
      </c>
      <c r="E15" s="96">
        <v>0</v>
      </c>
      <c r="F15" s="186">
        <f t="shared" si="0"/>
        <v>0</v>
      </c>
    </row>
    <row r="16" spans="1:6" ht="30" x14ac:dyDescent="0.25">
      <c r="A16" s="240" t="s">
        <v>224</v>
      </c>
      <c r="B16" s="239" t="s">
        <v>229</v>
      </c>
      <c r="C16" s="113" t="s">
        <v>46</v>
      </c>
      <c r="D16" s="2">
        <v>4</v>
      </c>
      <c r="E16" s="96">
        <v>0</v>
      </c>
      <c r="F16" s="186">
        <f t="shared" si="0"/>
        <v>0</v>
      </c>
    </row>
    <row r="17" spans="1:6" x14ac:dyDescent="0.25">
      <c r="A17" s="240" t="s">
        <v>225</v>
      </c>
      <c r="B17" s="220" t="s">
        <v>230</v>
      </c>
      <c r="C17" s="113" t="s">
        <v>22</v>
      </c>
      <c r="D17" s="2">
        <v>120</v>
      </c>
      <c r="E17" s="96">
        <v>0</v>
      </c>
      <c r="F17" s="186">
        <f t="shared" si="0"/>
        <v>0</v>
      </c>
    </row>
    <row r="18" spans="1:6" ht="30.75" thickBot="1" x14ac:dyDescent="0.3">
      <c r="A18" s="241" t="s">
        <v>226</v>
      </c>
      <c r="B18" s="242" t="s">
        <v>231</v>
      </c>
      <c r="C18" s="189" t="s">
        <v>0</v>
      </c>
      <c r="D18" s="7">
        <v>4</v>
      </c>
      <c r="E18" s="178">
        <v>0</v>
      </c>
      <c r="F18" s="190">
        <f t="shared" si="0"/>
        <v>0</v>
      </c>
    </row>
    <row r="19" spans="1:6" ht="15.75" thickTop="1" x14ac:dyDescent="0.25">
      <c r="A19" s="191"/>
      <c r="B19" s="143" t="s">
        <v>202</v>
      </c>
      <c r="C19" s="192"/>
      <c r="D19" s="193"/>
      <c r="E19" s="193"/>
      <c r="F19" s="194">
        <f>SUM(F7:F18)</f>
        <v>0</v>
      </c>
    </row>
    <row r="21" spans="1:6" x14ac:dyDescent="0.25">
      <c r="A21" s="229" t="s">
        <v>86</v>
      </c>
      <c r="B21" s="229" t="s">
        <v>159</v>
      </c>
      <c r="C21" s="230"/>
      <c r="D21" s="231"/>
      <c r="E21" s="231"/>
      <c r="F21" s="231"/>
    </row>
    <row r="22" spans="1:6" x14ac:dyDescent="0.25">
      <c r="A22" s="229"/>
      <c r="B22" s="229"/>
      <c r="C22" s="230"/>
      <c r="D22" s="231"/>
      <c r="E22" s="231"/>
      <c r="F22" s="231"/>
    </row>
    <row r="23" spans="1:6" x14ac:dyDescent="0.25">
      <c r="A23" s="243" t="s">
        <v>168</v>
      </c>
      <c r="B23" s="244" t="s">
        <v>147</v>
      </c>
      <c r="C23" s="113" t="s">
        <v>9</v>
      </c>
      <c r="D23" s="2">
        <v>5</v>
      </c>
      <c r="E23" s="96">
        <v>0</v>
      </c>
      <c r="F23" s="186">
        <f>E23*D23</f>
        <v>0</v>
      </c>
    </row>
    <row r="24" spans="1:6" ht="45" x14ac:dyDescent="0.25">
      <c r="A24" s="243" t="s">
        <v>169</v>
      </c>
      <c r="B24" s="245" t="s">
        <v>150</v>
      </c>
      <c r="C24" s="113" t="s">
        <v>9</v>
      </c>
      <c r="D24" s="2">
        <v>4</v>
      </c>
      <c r="E24" s="96">
        <v>0</v>
      </c>
      <c r="F24" s="186">
        <f t="shared" ref="F24:F27" si="1">E24*D24</f>
        <v>0</v>
      </c>
    </row>
    <row r="25" spans="1:6" ht="45" x14ac:dyDescent="0.25">
      <c r="A25" s="243" t="s">
        <v>170</v>
      </c>
      <c r="B25" s="112" t="s">
        <v>151</v>
      </c>
      <c r="C25" s="113" t="s">
        <v>0</v>
      </c>
      <c r="D25" s="2">
        <v>10</v>
      </c>
      <c r="E25" s="96">
        <v>0</v>
      </c>
      <c r="F25" s="186">
        <f t="shared" si="1"/>
        <v>0</v>
      </c>
    </row>
    <row r="26" spans="1:6" ht="60" x14ac:dyDescent="0.25">
      <c r="A26" s="246" t="s">
        <v>173</v>
      </c>
      <c r="B26" s="236" t="s">
        <v>152</v>
      </c>
      <c r="C26" s="237" t="s">
        <v>0</v>
      </c>
      <c r="D26" s="11">
        <v>7</v>
      </c>
      <c r="E26" s="177">
        <v>0</v>
      </c>
      <c r="F26" s="238">
        <f t="shared" si="1"/>
        <v>0</v>
      </c>
    </row>
    <row r="27" spans="1:6" ht="15.75" thickBot="1" x14ac:dyDescent="0.3">
      <c r="A27" s="247" t="s">
        <v>171</v>
      </c>
      <c r="B27" s="242" t="s">
        <v>153</v>
      </c>
      <c r="C27" s="189" t="s">
        <v>0</v>
      </c>
      <c r="D27" s="7">
        <v>40</v>
      </c>
      <c r="E27" s="178">
        <v>0</v>
      </c>
      <c r="F27" s="190">
        <f t="shared" si="1"/>
        <v>0</v>
      </c>
    </row>
    <row r="28" spans="1:6" ht="15.75" thickTop="1" x14ac:dyDescent="0.25">
      <c r="A28" s="191"/>
      <c r="B28" s="143" t="s">
        <v>203</v>
      </c>
      <c r="C28" s="192"/>
      <c r="D28" s="193"/>
      <c r="E28" s="193"/>
      <c r="F28" s="194">
        <f>SUM(F23:F27)</f>
        <v>0</v>
      </c>
    </row>
    <row r="29" spans="1:6" ht="15.75" thickBot="1" x14ac:dyDescent="0.3">
      <c r="A29" s="172"/>
      <c r="B29" s="172"/>
      <c r="C29" s="172"/>
      <c r="D29" s="172"/>
      <c r="E29" s="172"/>
      <c r="F29" s="172"/>
    </row>
    <row r="30" spans="1:6" ht="15.75" thickTop="1" x14ac:dyDescent="0.25">
      <c r="B30" s="17" t="s">
        <v>161</v>
      </c>
      <c r="F30" s="30">
        <f>F19+F28</f>
        <v>0</v>
      </c>
    </row>
    <row r="31" spans="1:6" ht="15.75" thickBot="1" x14ac:dyDescent="0.3">
      <c r="A31" s="172"/>
      <c r="B31" s="172" t="s">
        <v>30</v>
      </c>
      <c r="C31" s="248" t="s">
        <v>31</v>
      </c>
      <c r="D31" s="172">
        <v>10</v>
      </c>
      <c r="E31" s="172"/>
      <c r="F31" s="249">
        <f>F30/100*D31</f>
        <v>0</v>
      </c>
    </row>
    <row r="32" spans="1:6" ht="15.75" thickTop="1" x14ac:dyDescent="0.25">
      <c r="B32" s="71" t="s">
        <v>57</v>
      </c>
      <c r="F32" s="250">
        <f>F30+F31</f>
        <v>0</v>
      </c>
    </row>
    <row r="33" spans="1:6" ht="15.75" thickBot="1" x14ac:dyDescent="0.3">
      <c r="A33" s="172"/>
      <c r="B33" s="251" t="s">
        <v>24</v>
      </c>
      <c r="C33" s="172"/>
      <c r="D33" s="172"/>
      <c r="E33" s="172"/>
      <c r="F33" s="249">
        <f>F32*0.22</f>
        <v>0</v>
      </c>
    </row>
    <row r="34" spans="1:6" ht="16.5" thickTop="1" thickBot="1" x14ac:dyDescent="0.3">
      <c r="A34" s="174"/>
      <c r="B34" s="174" t="s">
        <v>57</v>
      </c>
      <c r="C34" s="174"/>
      <c r="D34" s="174"/>
      <c r="E34" s="174"/>
      <c r="F34" s="252">
        <f>F32+F33</f>
        <v>0</v>
      </c>
    </row>
    <row r="35" spans="1:6" ht="15.75" thickTop="1" x14ac:dyDescent="0.25"/>
  </sheetData>
  <sheetProtection password="CC0B" sheet="1" objects="1" scenarios="1" selectLockedCells="1"/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&amp;CPOPIS DEL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80" zoomScaleNormal="80" workbookViewId="0">
      <selection activeCell="E7" sqref="E7"/>
    </sheetView>
  </sheetViews>
  <sheetFormatPr defaultRowHeight="15" x14ac:dyDescent="0.25"/>
  <cols>
    <col min="1" max="1" width="7" style="17" customWidth="1"/>
    <col min="2" max="2" width="50.7109375" style="17" bestFit="1" customWidth="1"/>
    <col min="3" max="4" width="15.7109375" style="17" customWidth="1"/>
    <col min="5" max="6" width="30.7109375" style="17" customWidth="1"/>
    <col min="7" max="16384" width="9.140625" style="17"/>
  </cols>
  <sheetData>
    <row r="1" spans="1:6" ht="44.25" customHeight="1" thickTop="1" thickBot="1" x14ac:dyDescent="0.3">
      <c r="A1" s="179"/>
      <c r="B1" s="276" t="s">
        <v>206</v>
      </c>
      <c r="C1" s="277"/>
      <c r="D1" s="277"/>
      <c r="E1" s="277"/>
      <c r="F1" s="282"/>
    </row>
    <row r="2" spans="1:6" ht="30.75" thickTop="1" x14ac:dyDescent="0.25">
      <c r="A2" s="180" t="s">
        <v>32</v>
      </c>
      <c r="B2" s="181" t="s">
        <v>3</v>
      </c>
      <c r="C2" s="182" t="s">
        <v>33</v>
      </c>
      <c r="D2" s="183" t="s">
        <v>34</v>
      </c>
      <c r="E2" s="183" t="s">
        <v>35</v>
      </c>
      <c r="F2" s="184" t="s">
        <v>36</v>
      </c>
    </row>
    <row r="3" spans="1:6" ht="105" x14ac:dyDescent="0.25">
      <c r="A3" s="185">
        <v>1</v>
      </c>
      <c r="B3" s="112" t="s">
        <v>218</v>
      </c>
      <c r="C3" s="113" t="s">
        <v>46</v>
      </c>
      <c r="D3" s="2">
        <v>550</v>
      </c>
      <c r="E3" s="96">
        <v>0</v>
      </c>
      <c r="F3" s="186">
        <f>E3*D3</f>
        <v>0</v>
      </c>
    </row>
    <row r="4" spans="1:6" ht="45" x14ac:dyDescent="0.25">
      <c r="A4" s="185">
        <v>2</v>
      </c>
      <c r="B4" s="130" t="s">
        <v>155</v>
      </c>
      <c r="C4" s="113" t="s">
        <v>26</v>
      </c>
      <c r="D4" s="2">
        <v>30</v>
      </c>
      <c r="E4" s="96">
        <v>0</v>
      </c>
      <c r="F4" s="186">
        <f>E4*D4</f>
        <v>0</v>
      </c>
    </row>
    <row r="5" spans="1:6" ht="45" x14ac:dyDescent="0.25">
      <c r="A5" s="185">
        <v>3</v>
      </c>
      <c r="B5" s="130" t="s">
        <v>156</v>
      </c>
      <c r="C5" s="113" t="s">
        <v>97</v>
      </c>
      <c r="D5" s="2">
        <v>1</v>
      </c>
      <c r="E5" s="96">
        <v>0</v>
      </c>
      <c r="F5" s="186">
        <f>E5*D5</f>
        <v>0</v>
      </c>
    </row>
    <row r="6" spans="1:6" ht="45" x14ac:dyDescent="0.25">
      <c r="A6" s="185">
        <v>4</v>
      </c>
      <c r="B6" s="130" t="s">
        <v>157</v>
      </c>
      <c r="C6" s="113" t="s">
        <v>26</v>
      </c>
      <c r="D6" s="2">
        <v>1</v>
      </c>
      <c r="E6" s="96">
        <v>0</v>
      </c>
      <c r="F6" s="186">
        <f>E6*D6</f>
        <v>0</v>
      </c>
    </row>
    <row r="7" spans="1:6" x14ac:dyDescent="0.25">
      <c r="A7" s="185">
        <v>5</v>
      </c>
      <c r="B7" s="130" t="s">
        <v>158</v>
      </c>
      <c r="C7" s="113" t="s">
        <v>46</v>
      </c>
      <c r="D7" s="2">
        <v>550</v>
      </c>
      <c r="E7" s="96">
        <v>0</v>
      </c>
      <c r="F7" s="186">
        <f>E7*D7</f>
        <v>0</v>
      </c>
    </row>
    <row r="8" spans="1:6" ht="15.75" thickBot="1" x14ac:dyDescent="0.3">
      <c r="A8" s="187">
        <v>6</v>
      </c>
      <c r="B8" s="188" t="s">
        <v>162</v>
      </c>
      <c r="C8" s="189" t="s">
        <v>31</v>
      </c>
      <c r="D8" s="7">
        <v>10</v>
      </c>
      <c r="E8" s="7">
        <f>SUM(F3:F7)</f>
        <v>0</v>
      </c>
      <c r="F8" s="190">
        <f>E8/100*D8</f>
        <v>0</v>
      </c>
    </row>
    <row r="9" spans="1:6" ht="15.75" thickTop="1" x14ac:dyDescent="0.25">
      <c r="A9" s="191"/>
      <c r="B9" s="123" t="s">
        <v>161</v>
      </c>
      <c r="C9" s="192"/>
      <c r="D9" s="193"/>
      <c r="E9" s="193"/>
      <c r="F9" s="194">
        <f>SUM(F3:F8)</f>
        <v>0</v>
      </c>
    </row>
    <row r="10" spans="1:6" ht="15.75" thickBot="1" x14ac:dyDescent="0.3">
      <c r="A10" s="172"/>
      <c r="B10" s="195" t="s">
        <v>24</v>
      </c>
      <c r="C10" s="172"/>
      <c r="D10" s="172"/>
      <c r="E10" s="172"/>
      <c r="F10" s="196">
        <f>F9*0.22</f>
        <v>0</v>
      </c>
    </row>
    <row r="11" spans="1:6" ht="16.5" thickTop="1" thickBot="1" x14ac:dyDescent="0.3">
      <c r="A11" s="174"/>
      <c r="B11" s="197" t="s">
        <v>57</v>
      </c>
      <c r="C11" s="174"/>
      <c r="D11" s="174"/>
      <c r="E11" s="174"/>
      <c r="F11" s="33">
        <f>F9+F10</f>
        <v>0</v>
      </c>
    </row>
    <row r="12" spans="1:6" ht="15.75" thickTop="1" x14ac:dyDescent="0.25"/>
  </sheetData>
  <sheetProtection password="CC0B" sheet="1" objects="1" scenarios="1" selectLockedCells="1"/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&amp;CPOPIS DEL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REKAPITULACIJA</vt:lpstr>
      <vt:lpstr>Izgradnja prepusta 1</vt:lpstr>
      <vt:lpstr>Izgradnja prepusta 2</vt:lpstr>
      <vt:lpstr>Izgradnja pločnika Vojsko</vt:lpstr>
      <vt:lpstr>Obnova ceste Kočar</vt:lpstr>
      <vt:lpstr>Izgradnja pločnika Selo</vt:lpstr>
      <vt:lpstr>Ureditev pločnika ob LC 462021</vt:lpstr>
      <vt:lpstr>Ureditev razširitve Selo</vt:lpstr>
      <vt:lpstr>Ureditev avtobusnih postajališč</vt:lpstr>
      <vt:lpstr>Cestna razsvetljava Dobruša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janezs</dc:creator>
  <cp:lastModifiedBy>Sara Špiletič</cp:lastModifiedBy>
  <cp:lastPrinted>2020-06-11T12:20:15Z</cp:lastPrinted>
  <dcterms:created xsi:type="dcterms:W3CDTF">2019-03-17T19:59:36Z</dcterms:created>
  <dcterms:modified xsi:type="dcterms:W3CDTF">2020-06-16T11:29:50Z</dcterms:modified>
</cp:coreProperties>
</file>